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зОйл\Desktop\Новая папка\Раскрытие\"/>
    </mc:Choice>
  </mc:AlternateContent>
  <bookViews>
    <workbookView xWindow="0" yWindow="0" windowWidth="28800" windowHeight="12330" tabRatio="650" activeTab="3"/>
  </bookViews>
  <sheets>
    <sheet name="ОС" sheetId="4" r:id="rId1"/>
    <sheet name="АВТС" sheetId="3" r:id="rId2"/>
    <sheet name="ИТ" sheetId="6" r:id="rId3"/>
    <sheet name="Бух" sheetId="7" r:id="rId4"/>
  </sheets>
  <definedNames>
    <definedName name="_xlnm._FilterDatabase" localSheetId="1" hidden="1">АВТС!$A$14:$V$106</definedName>
    <definedName name="_xlnm._FilterDatabase" localSheetId="3" hidden="1">Бух!$A$14:$V$128</definedName>
    <definedName name="_xlnm._FilterDatabase" localSheetId="2" hidden="1">ИТ!$A$13:$V$93</definedName>
    <definedName name="_xlnm._FilterDatabase" localSheetId="0" hidden="1">ОС!$A$14:$V$84</definedName>
    <definedName name="_xlnm.Print_Area" localSheetId="1">АВТС!$A$1:$V$78</definedName>
    <definedName name="_xlnm.Print_Area" localSheetId="3">Бух!$A$1:$V$98</definedName>
    <definedName name="_xlnm.Print_Area" localSheetId="2">ИТ!$A$1:$V$33</definedName>
    <definedName name="_xlnm.Print_Area" localSheetId="0">ОС!$A$1:$V$104</definedName>
  </definedNames>
  <calcPr calcId="162913"/>
</workbook>
</file>

<file path=xl/calcChain.xml><?xml version="1.0" encoding="utf-8"?>
<calcChain xmlns="http://schemas.openxmlformats.org/spreadsheetml/2006/main">
  <c r="Q98" i="7" l="1"/>
  <c r="T98" i="7" s="1"/>
  <c r="Q97" i="7"/>
  <c r="T97" i="7" s="1"/>
  <c r="Q96" i="7"/>
  <c r="T96" i="7" s="1"/>
  <c r="Q95" i="7"/>
  <c r="T95" i="7" s="1"/>
  <c r="Q94" i="7"/>
  <c r="T94" i="7" s="1"/>
  <c r="Q93" i="7"/>
  <c r="T93" i="7" s="1"/>
  <c r="Q92" i="7"/>
  <c r="T92" i="7" s="1"/>
  <c r="Q91" i="7"/>
  <c r="T91" i="7" s="1"/>
  <c r="Q90" i="7"/>
  <c r="T90" i="7" s="1"/>
  <c r="Q89" i="7"/>
  <c r="T89" i="7" s="1"/>
  <c r="Q88" i="7"/>
  <c r="T88" i="7" s="1"/>
  <c r="Q87" i="7"/>
  <c r="T87" i="7" s="1"/>
  <c r="Q86" i="7"/>
  <c r="T86" i="7" s="1"/>
  <c r="Q85" i="7"/>
  <c r="T85" i="7" s="1"/>
  <c r="Q84" i="7"/>
  <c r="T84" i="7" s="1"/>
  <c r="Q83" i="7"/>
  <c r="T83" i="7" s="1"/>
  <c r="Q82" i="7"/>
  <c r="T82" i="7" s="1"/>
  <c r="Q81" i="7"/>
  <c r="T81" i="7" s="1"/>
  <c r="Q80" i="7"/>
  <c r="T80" i="7" s="1"/>
  <c r="Q79" i="7"/>
  <c r="T79" i="7" s="1"/>
  <c r="Q78" i="7"/>
  <c r="T78" i="7" s="1"/>
  <c r="Q77" i="7"/>
  <c r="T77" i="7" s="1"/>
  <c r="Q76" i="7"/>
  <c r="T76" i="7" s="1"/>
  <c r="Q75" i="7"/>
  <c r="T75" i="7" s="1"/>
  <c r="Q74" i="7"/>
  <c r="T74" i="7" s="1"/>
  <c r="Q73" i="7"/>
  <c r="T73" i="7" s="1"/>
  <c r="Q72" i="7"/>
  <c r="T72" i="7" s="1"/>
  <c r="Q71" i="7"/>
  <c r="T71" i="7" s="1"/>
  <c r="Q70" i="7"/>
  <c r="T70" i="7" s="1"/>
  <c r="Q69" i="7"/>
  <c r="T69" i="7" s="1"/>
  <c r="Q68" i="7"/>
  <c r="T68" i="7" s="1"/>
  <c r="Q67" i="7"/>
  <c r="T67" i="7" s="1"/>
  <c r="Q66" i="7"/>
  <c r="T66" i="7" s="1"/>
  <c r="Q65" i="7"/>
  <c r="T65" i="7" s="1"/>
  <c r="Q64" i="7"/>
  <c r="T64" i="7" s="1"/>
  <c r="Q63" i="7"/>
  <c r="T63" i="7" s="1"/>
  <c r="Q62" i="7"/>
  <c r="T62" i="7" s="1"/>
  <c r="Q61" i="7"/>
  <c r="T61" i="7" s="1"/>
  <c r="Q60" i="7"/>
  <c r="T60" i="7" s="1"/>
  <c r="Q59" i="7"/>
  <c r="T59" i="7" s="1"/>
  <c r="Q58" i="7"/>
  <c r="T58" i="7" s="1"/>
  <c r="Q57" i="7"/>
  <c r="T57" i="7" s="1"/>
  <c r="Q56" i="7"/>
  <c r="T56" i="7" s="1"/>
  <c r="Q55" i="7"/>
  <c r="T55" i="7" s="1"/>
  <c r="Q54" i="7"/>
  <c r="T54" i="7" s="1"/>
  <c r="Q53" i="7"/>
  <c r="T53" i="7" s="1"/>
  <c r="Q52" i="7"/>
  <c r="T52" i="7" s="1"/>
  <c r="Q51" i="7"/>
  <c r="T51" i="7" s="1"/>
  <c r="Q50" i="7"/>
  <c r="T50" i="7" s="1"/>
  <c r="Q49" i="7"/>
  <c r="T49" i="7" s="1"/>
  <c r="Q48" i="7"/>
  <c r="T48" i="7" s="1"/>
  <c r="Q47" i="7"/>
  <c r="T47" i="7" s="1"/>
  <c r="Q46" i="7"/>
  <c r="T46" i="7" s="1"/>
  <c r="Q45" i="7"/>
  <c r="T45" i="7" s="1"/>
  <c r="Q44" i="7"/>
  <c r="T44" i="7" s="1"/>
  <c r="Q43" i="7"/>
  <c r="T43" i="7" s="1"/>
  <c r="Q42" i="7"/>
  <c r="T42" i="7" s="1"/>
  <c r="Q41" i="7"/>
  <c r="T41" i="7" s="1"/>
  <c r="Q40" i="7"/>
  <c r="T40" i="7" s="1"/>
  <c r="Q39" i="7"/>
  <c r="T39" i="7" s="1"/>
  <c r="Q38" i="7"/>
  <c r="T38" i="7" s="1"/>
  <c r="Q37" i="7"/>
  <c r="T37" i="7" s="1"/>
  <c r="Q36" i="7"/>
  <c r="T36" i="7" s="1"/>
  <c r="Q35" i="7"/>
  <c r="T35" i="7" s="1"/>
  <c r="Q34" i="7"/>
  <c r="T34" i="7" s="1"/>
  <c r="Q33" i="7"/>
  <c r="T33" i="7" s="1"/>
  <c r="Q32" i="7"/>
  <c r="T32" i="7" s="1"/>
  <c r="Q31" i="7"/>
  <c r="T31" i="7" s="1"/>
  <c r="Q30" i="7"/>
  <c r="T30" i="7" s="1"/>
  <c r="Q29" i="7"/>
  <c r="T29" i="7" s="1"/>
  <c r="Q27" i="7"/>
  <c r="T27" i="7" s="1"/>
  <c r="Q26" i="7"/>
  <c r="T26" i="7" s="1"/>
  <c r="Q25" i="7"/>
  <c r="T25" i="7" s="1"/>
  <c r="Q24" i="7"/>
  <c r="T24" i="7" s="1"/>
  <c r="Q23" i="7"/>
  <c r="T23" i="7" s="1"/>
  <c r="Q22" i="7"/>
  <c r="T22" i="7" s="1"/>
  <c r="Q21" i="7"/>
  <c r="T21" i="7" s="1"/>
  <c r="Q20" i="7"/>
  <c r="T20" i="7" s="1"/>
  <c r="Q19" i="7"/>
  <c r="T19" i="7" s="1"/>
  <c r="Q18" i="7"/>
  <c r="T18" i="7" s="1"/>
  <c r="Q16" i="7"/>
  <c r="T16" i="7" s="1"/>
  <c r="T66" i="4" l="1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A42" i="4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</calcChain>
</file>

<file path=xl/sharedStrings.xml><?xml version="1.0" encoding="utf-8"?>
<sst xmlns="http://schemas.openxmlformats.org/spreadsheetml/2006/main" count="877" uniqueCount="243">
  <si>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</si>
  <si>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</si>
  <si>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</si>
  <si>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</si>
  <si>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</si>
  <si>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</si>
  <si>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</si>
  <si>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</si>
  <si>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</si>
  <si>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</si>
  <si>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</si>
  <si>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</si>
  <si>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</si>
  <si>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</si>
  <si>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</si>
  <si>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</si>
  <si>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</si>
  <si>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</si>
  <si>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</si>
  <si>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</si>
  <si>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</si>
  <si>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</si>
  <si>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</si>
  <si>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</si>
  <si>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</si>
  <si>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</si>
  <si>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</si>
  <si>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</si>
  <si>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</si>
  <si>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Х</t>
  </si>
  <si>
    <t>Условная единица</t>
  </si>
  <si>
    <t>Приложение №10</t>
  </si>
  <si>
    <t>к приказу ФАС России</t>
  </si>
  <si>
    <t>от 18.01.2019 №38/19</t>
  </si>
  <si>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</si>
  <si>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"Новосибирскоблгаз"</t>
  </si>
  <si>
    <t>Приобретение горюче-смазочных материалов</t>
  </si>
  <si>
    <t>Поставка запасных частей для автомобилей, ГСМ</t>
  </si>
  <si>
    <t>Амис-Сибирь ООО</t>
  </si>
  <si>
    <t>Сибдетальсервис ООО</t>
  </si>
  <si>
    <t>Шабалдин Александр Анатольевич ИП</t>
  </si>
  <si>
    <t>Новосиб-Шина ООО</t>
  </si>
  <si>
    <t>Нестеренко Евгений Иванович ИП</t>
  </si>
  <si>
    <t>Страхование</t>
  </si>
  <si>
    <t>Страхование автотранспортных средств</t>
  </si>
  <si>
    <t>Альфастрахование АО</t>
  </si>
  <si>
    <t>Техническое обслуживание и текущий ремонт</t>
  </si>
  <si>
    <t>Выполнение работ по техническому  обслуживанию транспорта</t>
  </si>
  <si>
    <t>Сармат-Сервис ООО</t>
  </si>
  <si>
    <t>Услуги производственного назначения</t>
  </si>
  <si>
    <t>Услуги по доставке сотрудников, предрейсовый и послерейсовый осмотров водителей</t>
  </si>
  <si>
    <t>Био-Мед ООО</t>
  </si>
  <si>
    <t>Сибиряк Группа Транспортных Компаний ООО</t>
  </si>
  <si>
    <t>Тогучинское АТП МУП</t>
  </si>
  <si>
    <t>Лизинг</t>
  </si>
  <si>
    <t>Скания Лизинг ООО</t>
  </si>
  <si>
    <t>Крылов М.М. ИП</t>
  </si>
  <si>
    <t>Луч ОО</t>
  </si>
  <si>
    <t>АвтоРесурс-54 ООО</t>
  </si>
  <si>
    <t>Мальцев Сергей Николаевич ИП</t>
  </si>
  <si>
    <t>Север ООО</t>
  </si>
  <si>
    <t>Бабичева Р.Г.</t>
  </si>
  <si>
    <t>Ника ООО</t>
  </si>
  <si>
    <t>Красноозерская ЦРБ ГБУЗ НСО</t>
  </si>
  <si>
    <t>Убинская ЦРБ МУЗ НСО</t>
  </si>
  <si>
    <t>за май 2019 года</t>
  </si>
  <si>
    <t>Центр Сибтранскомплектация</t>
  </si>
  <si>
    <t>54.29</t>
  </si>
  <si>
    <t>Азсснабсервич ООО</t>
  </si>
  <si>
    <t>Масюков В.Е. ИП.</t>
  </si>
  <si>
    <t>Дорснабсервис ООО</t>
  </si>
  <si>
    <t>Тырышкин С.Г. ИП</t>
  </si>
  <si>
    <t>Олми-Сервис ООО</t>
  </si>
  <si>
    <t>17.19</t>
  </si>
  <si>
    <t>Кочковская ЦРБ ГБУЗ</t>
  </si>
  <si>
    <t>Купинское АТП МУП</t>
  </si>
  <si>
    <t>Мошковская ЦРБ ГБУЗ</t>
  </si>
  <si>
    <t>Болотинская КГБУЗ НСО</t>
  </si>
  <si>
    <t>Элемент Лизинг ООО</t>
  </si>
  <si>
    <t>Вспомогательные материалы</t>
  </si>
  <si>
    <t>Поставка знаков классов опасности</t>
  </si>
  <si>
    <t>Перец РПК ООО</t>
  </si>
  <si>
    <t>Поставка ТРУБА БЕСШОВНАЯ Х/Д 28*3,0</t>
  </si>
  <si>
    <t>ТРУБОСТАЛЬ-ДЕТАЛЬ ООО</t>
  </si>
  <si>
    <t>Поставка течеискателей ТИГ-2М</t>
  </si>
  <si>
    <t>АналитТеплоКонтроль ООО</t>
  </si>
  <si>
    <t>Поставка металлоизделий, прокладок паронитовых</t>
  </si>
  <si>
    <t>АРМАСЕТИ ООО ТД</t>
  </si>
  <si>
    <t>Поставка деталей трубопровода, метизной продукции</t>
  </si>
  <si>
    <t>АРМКОМПЛЕКТ ООО</t>
  </si>
  <si>
    <t>Поставка клапанов, кранов шаровых д=100 ру25</t>
  </si>
  <si>
    <t>РОДИС ООО</t>
  </si>
  <si>
    <t>Услуги доставки клапанов, кранов шаровых</t>
  </si>
  <si>
    <t>Деловые линии ООО</t>
  </si>
  <si>
    <t>Поставка ЛКМ, кистей</t>
  </si>
  <si>
    <t>РКН-НСК ООО</t>
  </si>
  <si>
    <t>Поставка фланцев, прокладок паронитовых</t>
  </si>
  <si>
    <t>Поставка сгонов</t>
  </si>
  <si>
    <t>Поставка кранов шаровых латунных ду 20</t>
  </si>
  <si>
    <t>АРТ СЭШ СИБИРЬ ООО ТК</t>
  </si>
  <si>
    <t>Поставка баллонов бытовых 27л, 50л</t>
  </si>
  <si>
    <t>ГАЗКОМ ООО</t>
  </si>
  <si>
    <t>Поставка технических газов</t>
  </si>
  <si>
    <t>Промгаз ООО</t>
  </si>
  <si>
    <t>Поставка трафарета</t>
  </si>
  <si>
    <t>Поставка бланочной продукции</t>
  </si>
  <si>
    <t>ИНЯ ОАО</t>
  </si>
  <si>
    <t>Поставка воды питьевой</t>
  </si>
  <si>
    <t>МИНВОДЫ БОРЖОМИ ООО</t>
  </si>
  <si>
    <t>Поставка технических газов, баллонов углекислотных</t>
  </si>
  <si>
    <t>Поставка металлопроката</t>
  </si>
  <si>
    <t>Поставка инструмента</t>
  </si>
  <si>
    <t>АнкерКом ООО</t>
  </si>
  <si>
    <t>Поставка лакокрасочных материалов</t>
  </si>
  <si>
    <t>Поставка скобяных изделий</t>
  </si>
  <si>
    <t>Сатурн Сибирь ООО</t>
  </si>
  <si>
    <t>Поставка счетчиков газа, изоляции</t>
  </si>
  <si>
    <t>СГК ООО</t>
  </si>
  <si>
    <t>Поставка сварочного кабеля, материалов</t>
  </si>
  <si>
    <t>Мир Сварки ООО</t>
  </si>
  <si>
    <t>Услуги автотранспорта</t>
  </si>
  <si>
    <t>ААА ГРУПП ООО</t>
  </si>
  <si>
    <t>Поставка изоляции</t>
  </si>
  <si>
    <t>Поставка металлоизделий</t>
  </si>
  <si>
    <t>Сибирский гидромаш ООО</t>
  </si>
  <si>
    <t>Поставка бетона</t>
  </si>
  <si>
    <t>СМК ООО</t>
  </si>
  <si>
    <t>Поставка хозяйственных принадлежностей</t>
  </si>
  <si>
    <t>Интера ООО</t>
  </si>
  <si>
    <t>Поставка кранов шаровых латунных ду 50</t>
  </si>
  <si>
    <t>Поставка канцелярских товаров</t>
  </si>
  <si>
    <t>Бабин Илья Васильевич ИП</t>
  </si>
  <si>
    <t>Шпала для ж.дорог 1 тип</t>
  </si>
  <si>
    <t>СТК-30 ООО</t>
  </si>
  <si>
    <t>НОВОСИБВТОРМЕТРЕМОНТ ООО</t>
  </si>
  <si>
    <t>Поставка МАНОМЕТР ТМ 610Р</t>
  </si>
  <si>
    <t>Поставка периодических изданий</t>
  </si>
  <si>
    <t>АКТИОН-ПРЕСС ООО</t>
  </si>
  <si>
    <t>Поставка запорно-пломбировочных устройств</t>
  </si>
  <si>
    <t>Пломба ТД ООО</t>
  </si>
  <si>
    <t>Поставка фанеры 10 мм</t>
  </si>
  <si>
    <t>СТРОЙМАТ54 ООО</t>
  </si>
  <si>
    <t>ТЕХКОМ-АВТОМАТИКА ООО</t>
  </si>
  <si>
    <t>Поставка инструмента, электроинструмента</t>
  </si>
  <si>
    <t>ТРИО-СИБИРЬ ООО</t>
  </si>
  <si>
    <t>38.586</t>
  </si>
  <si>
    <t xml:space="preserve">Б и К ТК ООО </t>
  </si>
  <si>
    <t>Услуги вывоза ТКО</t>
  </si>
  <si>
    <t>ЭКОЛОГИЯ-НОВОСИБИРСК ООО</t>
  </si>
  <si>
    <t>Приобретение электроэнергии</t>
  </si>
  <si>
    <t>Электроэнергия</t>
  </si>
  <si>
    <t>Новосибирскавтодор ОАО Ордынское ДРСУ</t>
  </si>
  <si>
    <t>Оказание услуг по поверке средств измерений</t>
  </si>
  <si>
    <t>Газпром газораспределение Томск ООО</t>
  </si>
  <si>
    <t>Новосибирский ЦСМ ФБУ</t>
  </si>
  <si>
    <t>Ремонт резервуаров СУГ</t>
  </si>
  <si>
    <t>ОБЛГАЗ ООО</t>
  </si>
  <si>
    <t>Метрон-Сиб НПП ЗАО</t>
  </si>
  <si>
    <t>Очистка КНС</t>
  </si>
  <si>
    <t>Гидро-НСК ООО</t>
  </si>
  <si>
    <t>Ремонт и обслуживание Триммер бензиновый ALPINA TB 320 D</t>
  </si>
  <si>
    <t>НООСФЕРА ООО</t>
  </si>
  <si>
    <t>Сервисное техническое обслуживание кондиционеров, шт.</t>
  </si>
  <si>
    <t>АйТи Климат ООО</t>
  </si>
  <si>
    <t>Техническое обслуживание газопровода и сооружений и ремонтные работы по дог. №СП-1/09 от 01.12.2018</t>
  </si>
  <si>
    <t>ИНТЕР-СТРОЙ ООО</t>
  </si>
  <si>
    <t>Услуги по эксплуатации объектов электросевого хозяйства за 2 кв 2019</t>
  </si>
  <si>
    <t>РЭС АО КПП 775050001</t>
  </si>
  <si>
    <t>Аренда газопроводов</t>
  </si>
  <si>
    <t>Газтранссиб ООО</t>
  </si>
  <si>
    <t>Аренда зданий, помещений</t>
  </si>
  <si>
    <t>СОКОЛ ООО</t>
  </si>
  <si>
    <t>Абонирование ящика ОСП 633102 а/я 46</t>
  </si>
  <si>
    <t>Почта России УФПС ФГУП (Новосибирская область) КПП 540702001</t>
  </si>
  <si>
    <t>Услуги пожарной сигнализации</t>
  </si>
  <si>
    <t>Охрана Росгвардии по Новосибирской области Филиал ФГУП</t>
  </si>
  <si>
    <t>Услуги инкассации</t>
  </si>
  <si>
    <t>Сбербанк России ПАО</t>
  </si>
  <si>
    <t>Повышение квалификации по программе: Организация погрузочно-разгрузочной деятельности применительно к опасным грузам на ж/д транспорте</t>
  </si>
  <si>
    <t>Институт Транспорт ЧОУДПО</t>
  </si>
  <si>
    <t>Подготовка руководителей и специалистов по программе "Экологическая безопасность". Обучение по профессии "Слесарь АВР"</t>
  </si>
  <si>
    <t>НОУЦ АНО ДПО</t>
  </si>
  <si>
    <t xml:space="preserve">Право внесения и редактирования записей в каталог вакансий программного комплекса Зарплату. ру </t>
  </si>
  <si>
    <t>Зарплата.Ру ООО</t>
  </si>
  <si>
    <t>Страхование от клеща с 12.05.2019 по 11.05.2020</t>
  </si>
  <si>
    <t>Согласие Страховая компания СИБИРСКИЙ филиал ООО КПП 540643002</t>
  </si>
  <si>
    <t>Обучение по профессии "Слесарь ЭРГО". Обучение по профессии "Слесарь АВР"</t>
  </si>
  <si>
    <t>Услуги по уходу за коврами</t>
  </si>
  <si>
    <t>Линдстрем ООО</t>
  </si>
  <si>
    <t>Рекламные услуги</t>
  </si>
  <si>
    <t>Николаев Александр Леонидович ИП</t>
  </si>
  <si>
    <t>Аренда муниципальных газопроводов</t>
  </si>
  <si>
    <t>Администрация г.Татарск НСО</t>
  </si>
  <si>
    <t>Оказание услуг по информационному обеспечению подбора персонала с использованием интернет-сайта НeadHunyer. Доступ к фрагменту базы резюме с ограниченными публикациями вакансий: Новосибирская область на 7 дней, Публикация вакансий Стандарт:3 14.05.2019-21.05.2019 по счетам №740408/25</t>
  </si>
  <si>
    <t>ХЭДХАНТЕР ООО</t>
  </si>
  <si>
    <t>Степанов Сергей Петрович ИП</t>
  </si>
  <si>
    <t>Услуга DNS-master M с идентификатором  DNS_SIBGAZ. На срок с 29.05.2019 по 28.05.2020</t>
  </si>
  <si>
    <t xml:space="preserve">Региональный Сетевой Информационный Центр АО </t>
  </si>
  <si>
    <t>Горнасталева Татьяна Васильевна</t>
  </si>
  <si>
    <t>Завод ЖБК-2 ЗАО</t>
  </si>
  <si>
    <t>Мероса Трейдинг ООО</t>
  </si>
  <si>
    <t>Миклухин П.Э.</t>
  </si>
  <si>
    <t>Яремчук Петр Петрович</t>
  </si>
  <si>
    <t>Аренда земли</t>
  </si>
  <si>
    <t>Администрация Коченевского р-на</t>
  </si>
  <si>
    <t>Администрация г.Черепаново</t>
  </si>
  <si>
    <t>Администрация Ордынского района</t>
  </si>
  <si>
    <t>Администрация рабочего поселка Сузун</t>
  </si>
  <si>
    <t>Администрация рабочего поселка Маслянино НСО</t>
  </si>
  <si>
    <t>Администрация Сузунского района</t>
  </si>
  <si>
    <t>ТУ Росимущества по НСО</t>
  </si>
  <si>
    <t>Администрация г.Искитим НСО</t>
  </si>
  <si>
    <t>Администрация Барлакского сельсовета Мошковского района НСО</t>
  </si>
  <si>
    <t>Администрация Бердск</t>
  </si>
  <si>
    <t>Администрация Прокудского с.с.Коченевского района</t>
  </si>
  <si>
    <t>Администрация Пятилетского сельсовета</t>
  </si>
  <si>
    <t>Администрация рабочего поселка Коченево НСО</t>
  </si>
  <si>
    <t>Администрация рабочего поселка Чик Коченевского района Новосибирской области</t>
  </si>
  <si>
    <t>Администрация Чистопольского сельсовета</t>
  </si>
  <si>
    <t>Администрация Шибского сельсовета Искитимского района НСО</t>
  </si>
  <si>
    <t>Вывоз мусора и ТБО</t>
  </si>
  <si>
    <t>Экология-Новосибирск ООО</t>
  </si>
  <si>
    <t>Предоставление права доступа к закрытой выборке в основном каталоге резюме программного комплекса Зарплата. Ру</t>
  </si>
  <si>
    <t>Оказание услуг хостинга за май 2019 г.</t>
  </si>
  <si>
    <t>ТАЙМВЭБ ООО</t>
  </si>
  <si>
    <t>Коммунальные услуги</t>
  </si>
  <si>
    <t>Газпром межрегионгаз Новосибирск ООО</t>
  </si>
  <si>
    <t>Горводоканал МУП г.Новосибирск</t>
  </si>
  <si>
    <t>Теплоэнергия</t>
  </si>
  <si>
    <t>СибТЭК ООО</t>
  </si>
  <si>
    <t>ЭПМ-НОВЭЗ АО</t>
  </si>
  <si>
    <t>Оказание клининговых услуг</t>
  </si>
  <si>
    <t>Горская Оксана Юрьевна ИП</t>
  </si>
  <si>
    <t>Транспортный услуги</t>
  </si>
  <si>
    <t>Услуги охраны</t>
  </si>
  <si>
    <t>КГБ ЧОО ООО</t>
  </si>
  <si>
    <t>СБ-ЛОГОС Охранное предприятие ООО</t>
  </si>
  <si>
    <t>УВО ВНГ России по Новосибирской области ФГКУ</t>
  </si>
  <si>
    <t>Спецпожмонтаж ООО</t>
  </si>
  <si>
    <t>Членские взносы</t>
  </si>
  <si>
    <t>Ассоциация ЭАЦП "Проектный портал"</t>
  </si>
  <si>
    <t>Аренда автотранспорта</t>
  </si>
  <si>
    <t>Алтайкрайгазсервис ОАО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</si>
</sst>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0" fillId="0" borderId="21" xfId="0" applyNumberFormat="1" applyFont="1" applyFill="1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8" fillId="0" borderId="4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" fontId="11" fillId="2" borderId="26" xfId="0" applyNumberFormat="1" applyFont="1" applyFill="1" applyBorder="1" applyAlignment="1">
      <alignment horizontal="left" vertical="center" wrapText="1"/>
    </xf>
    <xf numFmtId="1" fontId="11" fillId="2" borderId="27" xfId="0" applyNumberFormat="1" applyFont="1" applyFill="1" applyBorder="1" applyAlignment="1">
      <alignment horizontal="left" vertical="center" wrapText="1"/>
    </xf>
    <xf numFmtId="1" fontId="11" fillId="2" borderId="28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469"/>
  <sheetViews>
    <sheetView view="pageBreakPreview" zoomScale="85" zoomScaleNormal="85" zoomScaleSheetLayoutView="85" workbookViewId="0">
      <selection activeCell="D3" sqref="D3"/>
    </sheetView>
  </sheetViews>
  <sheetFormatPr defaultColWidth="10.5" defaultRowHeight="11.45" customHeight="1" x14ac:dyDescent="0.2"/>
  <cols>
    <col min="1" max="1" width="5.83203125" style="6" customWidth="1"/>
    <col min="2" max="2" width="14.33203125" style="6" customWidth="1"/>
    <col min="3" max="15" width="11.83203125" style="6" customWidth="1"/>
    <col min="16" max="16" width="53.33203125" style="6" customWidth="1"/>
    <col min="17" max="17" width="21.5" style="6" customWidth="1"/>
    <col min="18" max="18" width="20.5" style="6" customWidth="1"/>
    <col min="19" max="19" width="13.1640625" style="6" customWidth="1"/>
    <col min="20" max="20" width="21.5" style="6" customWidth="1"/>
    <col min="21" max="21" width="41.83203125" style="6" customWidth="1"/>
    <col min="22" max="22" width="25.83203125" style="6" customWidth="1"/>
    <col min="23" max="16384" width="10.5" style="7"/>
  </cols>
  <sheetData>
    <row r="1" spans="1:22" s="13" customFormat="1" ht="12.7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9"/>
      <c r="S1" s="9"/>
      <c r="T1" s="9"/>
      <c r="U1" s="9"/>
      <c r="V1" s="12" t="s">
        <v>31</v>
      </c>
    </row>
    <row r="2" spans="1:22" s="13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1"/>
      <c r="R2" s="9"/>
      <c r="S2" s="9"/>
      <c r="T2" s="9"/>
      <c r="U2" s="9"/>
      <c r="V2" s="12" t="s">
        <v>32</v>
      </c>
    </row>
    <row r="3" spans="1:22" s="13" customFormat="1" ht="15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9"/>
      <c r="S3" s="9"/>
      <c r="T3" s="9"/>
      <c r="U3" s="9"/>
      <c r="V3" s="12" t="s">
        <v>33</v>
      </c>
    </row>
    <row r="4" spans="1:22" s="13" customFormat="1" ht="13.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/>
      <c r="R4" s="9"/>
      <c r="S4" s="9"/>
      <c r="T4" s="9"/>
      <c r="U4" s="9"/>
      <c r="V4" s="14"/>
    </row>
    <row r="5" spans="1:22" s="13" customFormat="1" ht="36.75" customHeight="1" x14ac:dyDescent="0.2">
      <c r="A5" s="99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 ht="19.5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3" customFormat="1" ht="19.5" customHeight="1" x14ac:dyDescent="0.2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9" spans="1:22" ht="12.95" customHeight="1" x14ac:dyDescent="0.2">
      <c r="A9" s="101" t="s">
        <v>34</v>
      </c>
      <c r="B9" s="101" t="s">
        <v>0</v>
      </c>
      <c r="C9" s="104" t="s">
        <v>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1" t="s">
        <v>2</v>
      </c>
      <c r="Q9" s="101" t="s">
        <v>3</v>
      </c>
      <c r="R9" s="101" t="s">
        <v>4</v>
      </c>
      <c r="S9" s="101" t="s">
        <v>5</v>
      </c>
      <c r="T9" s="101" t="s">
        <v>6</v>
      </c>
      <c r="U9" s="101" t="s">
        <v>7</v>
      </c>
      <c r="V9" s="101" t="s">
        <v>8</v>
      </c>
    </row>
    <row r="10" spans="1:22" ht="12.95" customHeight="1" x14ac:dyDescent="0.2">
      <c r="A10" s="102"/>
      <c r="B10" s="102"/>
      <c r="C10" s="104" t="s">
        <v>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1" t="s">
        <v>10</v>
      </c>
      <c r="O10" s="101"/>
      <c r="P10" s="102"/>
      <c r="Q10" s="102"/>
      <c r="R10" s="102"/>
      <c r="S10" s="102"/>
      <c r="T10" s="102"/>
      <c r="U10" s="102"/>
      <c r="V10" s="102"/>
    </row>
    <row r="11" spans="1:22" ht="12.95" customHeight="1" x14ac:dyDescent="0.2">
      <c r="A11" s="102"/>
      <c r="B11" s="102"/>
      <c r="C11" s="104" t="s">
        <v>11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1" t="s">
        <v>12</v>
      </c>
      <c r="N11" s="108"/>
      <c r="O11" s="109"/>
      <c r="P11" s="102"/>
      <c r="Q11" s="102"/>
      <c r="R11" s="102"/>
      <c r="S11" s="102"/>
      <c r="T11" s="102"/>
      <c r="U11" s="102"/>
      <c r="V11" s="102"/>
    </row>
    <row r="12" spans="1:22" ht="36.950000000000003" customHeight="1" x14ac:dyDescent="0.2">
      <c r="A12" s="102"/>
      <c r="B12" s="102"/>
      <c r="C12" s="104" t="s">
        <v>13</v>
      </c>
      <c r="D12" s="104"/>
      <c r="E12" s="104"/>
      <c r="F12" s="104" t="s">
        <v>14</v>
      </c>
      <c r="G12" s="104"/>
      <c r="H12" s="104"/>
      <c r="I12" s="104" t="s">
        <v>15</v>
      </c>
      <c r="J12" s="104"/>
      <c r="K12" s="104" t="s">
        <v>16</v>
      </c>
      <c r="L12" s="104"/>
      <c r="M12" s="102"/>
      <c r="N12" s="101" t="s">
        <v>17</v>
      </c>
      <c r="O12" s="101" t="s">
        <v>18</v>
      </c>
      <c r="P12" s="102"/>
      <c r="Q12" s="102"/>
      <c r="R12" s="102"/>
      <c r="S12" s="102"/>
      <c r="T12" s="102"/>
      <c r="U12" s="102"/>
      <c r="V12" s="102"/>
    </row>
    <row r="13" spans="1:22" ht="63" customHeight="1" x14ac:dyDescent="0.2">
      <c r="A13" s="103"/>
      <c r="B13" s="103"/>
      <c r="C13" s="57" t="s">
        <v>19</v>
      </c>
      <c r="D13" s="57" t="s">
        <v>20</v>
      </c>
      <c r="E13" s="57" t="s">
        <v>21</v>
      </c>
      <c r="F13" s="57" t="s">
        <v>22</v>
      </c>
      <c r="G13" s="57" t="s">
        <v>23</v>
      </c>
      <c r="H13" s="57" t="s">
        <v>24</v>
      </c>
      <c r="I13" s="57" t="s">
        <v>25</v>
      </c>
      <c r="J13" s="57" t="s">
        <v>26</v>
      </c>
      <c r="K13" s="57" t="s">
        <v>27</v>
      </c>
      <c r="L13" s="57" t="s">
        <v>28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s="15" customFormat="1" ht="12.95" customHeight="1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22" s="16" customFormat="1" ht="20.100000000000001" customHeight="1" x14ac:dyDescent="0.2">
      <c r="A15" s="105" t="s">
        <v>79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</row>
    <row r="16" spans="1:22" s="5" customFormat="1" ht="12.75" x14ac:dyDescent="0.2">
      <c r="A16" s="3">
        <v>1</v>
      </c>
      <c r="B16" s="17">
        <v>43587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 t="s">
        <v>29</v>
      </c>
      <c r="O16" s="57"/>
      <c r="P16" s="1" t="s">
        <v>80</v>
      </c>
      <c r="Q16" s="2">
        <v>13.64</v>
      </c>
      <c r="R16" s="1" t="s">
        <v>30</v>
      </c>
      <c r="S16" s="3">
        <v>99</v>
      </c>
      <c r="T16" s="4">
        <f>Q16</f>
        <v>13.64</v>
      </c>
      <c r="U16" s="1" t="s">
        <v>81</v>
      </c>
      <c r="V16" s="1"/>
    </row>
    <row r="17" spans="1:22" s="5" customFormat="1" ht="12.75" x14ac:dyDescent="0.2">
      <c r="A17" s="3">
        <v>2</v>
      </c>
      <c r="B17" s="17">
        <v>43587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 t="s">
        <v>29</v>
      </c>
      <c r="O17" s="57"/>
      <c r="P17" s="1" t="s">
        <v>82</v>
      </c>
      <c r="Q17" s="2">
        <v>26.32</v>
      </c>
      <c r="R17" s="1" t="s">
        <v>30</v>
      </c>
      <c r="S17" s="3">
        <v>1</v>
      </c>
      <c r="T17" s="4">
        <f t="shared" ref="T17:T66" si="0">Q17</f>
        <v>26.32</v>
      </c>
      <c r="U17" s="1" t="s">
        <v>83</v>
      </c>
      <c r="V17" s="1"/>
    </row>
    <row r="18" spans="1:22" s="5" customFormat="1" ht="12.75" x14ac:dyDescent="0.2">
      <c r="A18" s="3">
        <v>3</v>
      </c>
      <c r="B18" s="17">
        <v>43591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 t="s">
        <v>29</v>
      </c>
      <c r="O18" s="57"/>
      <c r="P18" s="1" t="s">
        <v>84</v>
      </c>
      <c r="Q18" s="2">
        <v>38.159999999999997</v>
      </c>
      <c r="R18" s="1" t="s">
        <v>30</v>
      </c>
      <c r="S18" s="3">
        <v>1</v>
      </c>
      <c r="T18" s="4">
        <f t="shared" si="0"/>
        <v>38.159999999999997</v>
      </c>
      <c r="U18" s="1" t="s">
        <v>85</v>
      </c>
      <c r="V18" s="1"/>
    </row>
    <row r="19" spans="1:22" s="5" customFormat="1" ht="12.75" x14ac:dyDescent="0.2">
      <c r="A19" s="3">
        <v>4</v>
      </c>
      <c r="B19" s="17">
        <v>43591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 t="s">
        <v>29</v>
      </c>
      <c r="O19" s="57"/>
      <c r="P19" s="1" t="s">
        <v>86</v>
      </c>
      <c r="Q19" s="2">
        <v>19.16</v>
      </c>
      <c r="R19" s="1" t="s">
        <v>30</v>
      </c>
      <c r="S19" s="3">
        <v>1</v>
      </c>
      <c r="T19" s="4">
        <f t="shared" si="0"/>
        <v>19.16</v>
      </c>
      <c r="U19" s="1" t="s">
        <v>87</v>
      </c>
      <c r="V19" s="1"/>
    </row>
    <row r="20" spans="1:22" s="5" customFormat="1" ht="25.5" x14ac:dyDescent="0.2">
      <c r="A20" s="3">
        <v>5</v>
      </c>
      <c r="B20" s="17">
        <v>43591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 t="s">
        <v>29</v>
      </c>
      <c r="O20" s="57"/>
      <c r="P20" s="1" t="s">
        <v>88</v>
      </c>
      <c r="Q20" s="2">
        <v>130.98099999999999</v>
      </c>
      <c r="R20" s="1" t="s">
        <v>30</v>
      </c>
      <c r="S20" s="3">
        <v>1</v>
      </c>
      <c r="T20" s="4">
        <f t="shared" si="0"/>
        <v>130.98099999999999</v>
      </c>
      <c r="U20" s="1" t="s">
        <v>89</v>
      </c>
      <c r="V20" s="1"/>
    </row>
    <row r="21" spans="1:22" s="5" customFormat="1" ht="12.75" x14ac:dyDescent="0.2">
      <c r="A21" s="3">
        <v>6</v>
      </c>
      <c r="B21" s="17">
        <v>43591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29</v>
      </c>
      <c r="O21" s="57"/>
      <c r="P21" s="1" t="s">
        <v>90</v>
      </c>
      <c r="Q21" s="2">
        <v>823.6</v>
      </c>
      <c r="R21" s="1" t="s">
        <v>30</v>
      </c>
      <c r="S21" s="3">
        <v>1</v>
      </c>
      <c r="T21" s="4">
        <f t="shared" si="0"/>
        <v>823.6</v>
      </c>
      <c r="U21" s="1" t="s">
        <v>91</v>
      </c>
      <c r="V21" s="1"/>
    </row>
    <row r="22" spans="1:22" s="5" customFormat="1" ht="12.75" x14ac:dyDescent="0.2">
      <c r="A22" s="3">
        <v>7</v>
      </c>
      <c r="B22" s="17">
        <v>43591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 t="s">
        <v>29</v>
      </c>
      <c r="O22" s="57"/>
      <c r="P22" s="1" t="s">
        <v>92</v>
      </c>
      <c r="Q22" s="2">
        <v>43.124000000000002</v>
      </c>
      <c r="R22" s="1" t="s">
        <v>30</v>
      </c>
      <c r="S22" s="3">
        <v>1</v>
      </c>
      <c r="T22" s="4">
        <f t="shared" si="0"/>
        <v>43.124000000000002</v>
      </c>
      <c r="U22" s="1" t="s">
        <v>93</v>
      </c>
      <c r="V22" s="1"/>
    </row>
    <row r="23" spans="1:22" s="5" customFormat="1" ht="12.75" x14ac:dyDescent="0.2">
      <c r="A23" s="3">
        <v>8</v>
      </c>
      <c r="B23" s="17">
        <v>43591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 t="s">
        <v>29</v>
      </c>
      <c r="O23" s="57"/>
      <c r="P23" s="1" t="s">
        <v>94</v>
      </c>
      <c r="Q23" s="2">
        <v>4.468</v>
      </c>
      <c r="R23" s="1" t="s">
        <v>30</v>
      </c>
      <c r="S23" s="3">
        <v>1</v>
      </c>
      <c r="T23" s="4">
        <f t="shared" si="0"/>
        <v>4.468</v>
      </c>
      <c r="U23" s="1" t="s">
        <v>95</v>
      </c>
      <c r="V23" s="1"/>
    </row>
    <row r="24" spans="1:22" s="5" customFormat="1" ht="12.75" x14ac:dyDescent="0.2">
      <c r="A24" s="3">
        <v>9</v>
      </c>
      <c r="B24" s="17">
        <v>43592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 t="s">
        <v>29</v>
      </c>
      <c r="O24" s="57"/>
      <c r="P24" s="1" t="s">
        <v>96</v>
      </c>
      <c r="Q24" s="2">
        <v>2.1040000000000001</v>
      </c>
      <c r="R24" s="1" t="s">
        <v>30</v>
      </c>
      <c r="S24" s="3">
        <v>1</v>
      </c>
      <c r="T24" s="4">
        <f t="shared" si="0"/>
        <v>2.1040000000000001</v>
      </c>
      <c r="U24" s="1" t="s">
        <v>87</v>
      </c>
      <c r="V24" s="1"/>
    </row>
    <row r="25" spans="1:22" s="5" customFormat="1" ht="12.75" x14ac:dyDescent="0.2">
      <c r="A25" s="3">
        <v>10</v>
      </c>
      <c r="B25" s="17">
        <v>43592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 t="s">
        <v>29</v>
      </c>
      <c r="O25" s="57"/>
      <c r="P25" s="1" t="s">
        <v>97</v>
      </c>
      <c r="Q25" s="2">
        <v>0.255</v>
      </c>
      <c r="R25" s="1" t="s">
        <v>30</v>
      </c>
      <c r="S25" s="3">
        <v>1</v>
      </c>
      <c r="T25" s="4">
        <f t="shared" si="0"/>
        <v>0.255</v>
      </c>
      <c r="U25" s="1" t="s">
        <v>89</v>
      </c>
      <c r="V25" s="1"/>
    </row>
    <row r="26" spans="1:22" s="5" customFormat="1" ht="12.75" x14ac:dyDescent="0.2">
      <c r="A26" s="3">
        <v>11</v>
      </c>
      <c r="B26" s="17">
        <v>43592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 t="s">
        <v>29</v>
      </c>
      <c r="O26" s="57"/>
      <c r="P26" s="1" t="s">
        <v>98</v>
      </c>
      <c r="Q26" s="2">
        <v>1.18</v>
      </c>
      <c r="R26" s="1" t="s">
        <v>30</v>
      </c>
      <c r="S26" s="3">
        <v>1</v>
      </c>
      <c r="T26" s="4">
        <f t="shared" si="0"/>
        <v>1.18</v>
      </c>
      <c r="U26" s="1" t="s">
        <v>99</v>
      </c>
      <c r="V26" s="1"/>
    </row>
    <row r="27" spans="1:22" s="5" customFormat="1" ht="12.75" x14ac:dyDescent="0.2">
      <c r="A27" s="3">
        <v>12</v>
      </c>
      <c r="B27" s="17">
        <v>43592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 t="s">
        <v>29</v>
      </c>
      <c r="O27" s="57"/>
      <c r="P27" s="1" t="s">
        <v>100</v>
      </c>
      <c r="Q27" s="2">
        <v>410.94799999999998</v>
      </c>
      <c r="R27" s="1" t="s">
        <v>30</v>
      </c>
      <c r="S27" s="3">
        <v>1</v>
      </c>
      <c r="T27" s="4">
        <f t="shared" si="0"/>
        <v>410.94799999999998</v>
      </c>
      <c r="U27" s="1" t="s">
        <v>101</v>
      </c>
      <c r="V27" s="1"/>
    </row>
    <row r="28" spans="1:22" s="5" customFormat="1" ht="12.75" x14ac:dyDescent="0.2">
      <c r="A28" s="3">
        <v>13</v>
      </c>
      <c r="B28" s="17">
        <v>43592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 t="s">
        <v>29</v>
      </c>
      <c r="O28" s="57"/>
      <c r="P28" s="1" t="s">
        <v>102</v>
      </c>
      <c r="Q28" s="2">
        <v>10.46</v>
      </c>
      <c r="R28" s="1" t="s">
        <v>30</v>
      </c>
      <c r="S28" s="3">
        <v>1</v>
      </c>
      <c r="T28" s="4">
        <f t="shared" si="0"/>
        <v>10.46</v>
      </c>
      <c r="U28" s="1" t="s">
        <v>103</v>
      </c>
      <c r="V28" s="1"/>
    </row>
    <row r="29" spans="1:22" s="5" customFormat="1" ht="12.75" x14ac:dyDescent="0.2">
      <c r="A29" s="3">
        <v>14</v>
      </c>
      <c r="B29" s="17">
        <v>43592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 t="s">
        <v>29</v>
      </c>
      <c r="O29" s="57"/>
      <c r="P29" s="1" t="s">
        <v>94</v>
      </c>
      <c r="Q29" s="2">
        <v>8.8059999999999992</v>
      </c>
      <c r="R29" s="1" t="s">
        <v>30</v>
      </c>
      <c r="S29" s="3">
        <v>1</v>
      </c>
      <c r="T29" s="4">
        <f t="shared" si="0"/>
        <v>8.8059999999999992</v>
      </c>
      <c r="U29" s="1" t="s">
        <v>95</v>
      </c>
      <c r="V29" s="1"/>
    </row>
    <row r="30" spans="1:22" s="5" customFormat="1" ht="12.75" x14ac:dyDescent="0.2">
      <c r="A30" s="3">
        <v>15</v>
      </c>
      <c r="B30" s="17">
        <v>43593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 t="s">
        <v>29</v>
      </c>
      <c r="O30" s="57"/>
      <c r="P30" s="1" t="s">
        <v>104</v>
      </c>
      <c r="Q30" s="2">
        <v>41.234999999999999</v>
      </c>
      <c r="R30" s="1" t="s">
        <v>30</v>
      </c>
      <c r="S30" s="3">
        <v>1</v>
      </c>
      <c r="T30" s="4">
        <f t="shared" si="0"/>
        <v>41.234999999999999</v>
      </c>
      <c r="U30" s="1" t="s">
        <v>81</v>
      </c>
      <c r="V30" s="1"/>
    </row>
    <row r="31" spans="1:22" s="5" customFormat="1" ht="12.75" x14ac:dyDescent="0.2">
      <c r="A31" s="3">
        <v>16</v>
      </c>
      <c r="B31" s="17">
        <v>43598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 t="s">
        <v>29</v>
      </c>
      <c r="O31" s="57"/>
      <c r="P31" s="1" t="s">
        <v>105</v>
      </c>
      <c r="Q31" s="2">
        <v>3.56</v>
      </c>
      <c r="R31" s="1" t="s">
        <v>30</v>
      </c>
      <c r="S31" s="3">
        <v>1</v>
      </c>
      <c r="T31" s="4">
        <f t="shared" si="0"/>
        <v>3.56</v>
      </c>
      <c r="U31" s="1" t="s">
        <v>106</v>
      </c>
      <c r="V31" s="1"/>
    </row>
    <row r="32" spans="1:22" s="5" customFormat="1" ht="12.75" x14ac:dyDescent="0.2">
      <c r="A32" s="3">
        <v>17</v>
      </c>
      <c r="B32" s="17">
        <v>43598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 t="s">
        <v>29</v>
      </c>
      <c r="O32" s="57"/>
      <c r="P32" s="1" t="s">
        <v>107</v>
      </c>
      <c r="Q32" s="2">
        <v>7.73</v>
      </c>
      <c r="R32" s="1" t="s">
        <v>30</v>
      </c>
      <c r="S32" s="3">
        <v>1</v>
      </c>
      <c r="T32" s="4">
        <f t="shared" si="0"/>
        <v>7.73</v>
      </c>
      <c r="U32" s="1" t="s">
        <v>108</v>
      </c>
      <c r="V32" s="1"/>
    </row>
    <row r="33" spans="1:22" s="5" customFormat="1" ht="12.75" x14ac:dyDescent="0.2">
      <c r="A33" s="3">
        <v>18</v>
      </c>
      <c r="B33" s="17">
        <v>43598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 t="s">
        <v>29</v>
      </c>
      <c r="O33" s="57"/>
      <c r="P33" s="1" t="s">
        <v>102</v>
      </c>
      <c r="Q33" s="2">
        <v>3.18</v>
      </c>
      <c r="R33" s="1" t="s">
        <v>30</v>
      </c>
      <c r="S33" s="3">
        <v>1</v>
      </c>
      <c r="T33" s="4">
        <f t="shared" si="0"/>
        <v>3.18</v>
      </c>
      <c r="U33" s="1" t="s">
        <v>103</v>
      </c>
      <c r="V33" s="1"/>
    </row>
    <row r="34" spans="1:22" s="5" customFormat="1" ht="25.5" x14ac:dyDescent="0.2">
      <c r="A34" s="3">
        <v>19</v>
      </c>
      <c r="B34" s="17">
        <v>43599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 t="s">
        <v>29</v>
      </c>
      <c r="O34" s="57"/>
      <c r="P34" s="1" t="s">
        <v>88</v>
      </c>
      <c r="Q34" s="2">
        <v>11.609</v>
      </c>
      <c r="R34" s="1" t="s">
        <v>30</v>
      </c>
      <c r="S34" s="3">
        <v>1</v>
      </c>
      <c r="T34" s="4">
        <f t="shared" si="0"/>
        <v>11.609</v>
      </c>
      <c r="U34" s="1" t="s">
        <v>87</v>
      </c>
      <c r="V34" s="1"/>
    </row>
    <row r="35" spans="1:22" s="5" customFormat="1" ht="12.75" x14ac:dyDescent="0.2">
      <c r="A35" s="3">
        <v>20</v>
      </c>
      <c r="B35" s="17">
        <v>43599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 t="s">
        <v>29</v>
      </c>
      <c r="O35" s="57"/>
      <c r="P35" s="1" t="s">
        <v>109</v>
      </c>
      <c r="Q35" s="2">
        <v>227.8</v>
      </c>
      <c r="R35" s="1" t="s">
        <v>30</v>
      </c>
      <c r="S35" s="3">
        <v>1</v>
      </c>
      <c r="T35" s="4">
        <f t="shared" si="0"/>
        <v>227.8</v>
      </c>
      <c r="U35" s="1" t="s">
        <v>103</v>
      </c>
      <c r="V35" s="1"/>
    </row>
    <row r="36" spans="1:22" s="5" customFormat="1" ht="12.75" x14ac:dyDescent="0.2">
      <c r="A36" s="3">
        <v>21</v>
      </c>
      <c r="B36" s="17">
        <v>43599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 t="s">
        <v>29</v>
      </c>
      <c r="O36" s="57"/>
      <c r="P36" s="1" t="s">
        <v>110</v>
      </c>
      <c r="Q36" s="2">
        <v>2.1800000000000002</v>
      </c>
      <c r="R36" s="1" t="s">
        <v>30</v>
      </c>
      <c r="S36" s="3">
        <v>1</v>
      </c>
      <c r="T36" s="4">
        <f t="shared" si="0"/>
        <v>2.1800000000000002</v>
      </c>
      <c r="U36" s="1" t="s">
        <v>83</v>
      </c>
      <c r="V36" s="1"/>
    </row>
    <row r="37" spans="1:22" s="5" customFormat="1" ht="12.75" x14ac:dyDescent="0.2">
      <c r="A37" s="3">
        <v>22</v>
      </c>
      <c r="B37" s="17">
        <v>43600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 t="s">
        <v>29</v>
      </c>
      <c r="O37" s="57"/>
      <c r="P37" s="1" t="s">
        <v>111</v>
      </c>
      <c r="Q37" s="2">
        <v>4.3</v>
      </c>
      <c r="R37" s="1" t="s">
        <v>30</v>
      </c>
      <c r="S37" s="3">
        <v>1</v>
      </c>
      <c r="T37" s="4">
        <f t="shared" si="0"/>
        <v>4.3</v>
      </c>
      <c r="U37" s="1" t="s">
        <v>112</v>
      </c>
      <c r="V37" s="1"/>
    </row>
    <row r="38" spans="1:22" s="5" customFormat="1" ht="12.75" x14ac:dyDescent="0.2">
      <c r="A38" s="3">
        <v>23</v>
      </c>
      <c r="B38" s="38">
        <v>43600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 t="s">
        <v>29</v>
      </c>
      <c r="O38" s="57"/>
      <c r="P38" s="1" t="s">
        <v>113</v>
      </c>
      <c r="Q38" s="2">
        <v>1.581</v>
      </c>
      <c r="R38" s="1" t="s">
        <v>30</v>
      </c>
      <c r="S38" s="3">
        <v>1</v>
      </c>
      <c r="T38" s="4">
        <f t="shared" si="0"/>
        <v>1.581</v>
      </c>
      <c r="U38" s="1" t="s">
        <v>95</v>
      </c>
      <c r="V38" s="1"/>
    </row>
    <row r="39" spans="1:22" s="5" customFormat="1" ht="18.75" customHeight="1" x14ac:dyDescent="0.2">
      <c r="A39" s="18">
        <v>24</v>
      </c>
      <c r="B39" s="38">
        <v>43600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 t="s">
        <v>29</v>
      </c>
      <c r="O39" s="58"/>
      <c r="P39" s="20" t="s">
        <v>114</v>
      </c>
      <c r="Q39" s="21">
        <v>0.92400000000000004</v>
      </c>
      <c r="R39" s="20" t="s">
        <v>30</v>
      </c>
      <c r="S39" s="18">
        <v>1</v>
      </c>
      <c r="T39" s="4">
        <f t="shared" si="0"/>
        <v>0.92400000000000004</v>
      </c>
      <c r="U39" s="1" t="s">
        <v>115</v>
      </c>
      <c r="V39" s="20"/>
    </row>
    <row r="40" spans="1:22" s="5" customFormat="1" ht="12.75" x14ac:dyDescent="0.2">
      <c r="A40" s="31">
        <v>25</v>
      </c>
      <c r="B40" s="38">
        <v>43600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 t="s">
        <v>29</v>
      </c>
      <c r="O40" s="32"/>
      <c r="P40" s="33" t="s">
        <v>116</v>
      </c>
      <c r="Q40" s="34">
        <v>137.608</v>
      </c>
      <c r="R40" s="33" t="s">
        <v>30</v>
      </c>
      <c r="S40" s="31">
        <v>1</v>
      </c>
      <c r="T40" s="4">
        <f t="shared" si="0"/>
        <v>137.608</v>
      </c>
      <c r="U40" s="33" t="s">
        <v>117</v>
      </c>
      <c r="V40" s="61"/>
    </row>
    <row r="41" spans="1:22" s="28" customFormat="1" ht="12.75" x14ac:dyDescent="0.2">
      <c r="A41" s="31">
        <v>26</v>
      </c>
      <c r="B41" s="38">
        <v>43601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 t="s">
        <v>29</v>
      </c>
      <c r="O41" s="32"/>
      <c r="P41" s="33" t="s">
        <v>118</v>
      </c>
      <c r="Q41" s="34">
        <v>4.0460000000000003</v>
      </c>
      <c r="R41" s="33" t="s">
        <v>30</v>
      </c>
      <c r="S41" s="31">
        <v>1</v>
      </c>
      <c r="T41" s="4">
        <f t="shared" si="0"/>
        <v>4.0460000000000003</v>
      </c>
      <c r="U41" s="33" t="s">
        <v>119</v>
      </c>
      <c r="V41" s="61"/>
    </row>
    <row r="42" spans="1:22" s="28" customFormat="1" ht="12.75" x14ac:dyDescent="0.2">
      <c r="A42" s="31">
        <f>A41+1</f>
        <v>27</v>
      </c>
      <c r="B42" s="38">
        <v>43601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 t="s">
        <v>29</v>
      </c>
      <c r="O42" s="32"/>
      <c r="P42" s="33" t="s">
        <v>102</v>
      </c>
      <c r="Q42" s="34">
        <v>6.58</v>
      </c>
      <c r="R42" s="33" t="s">
        <v>30</v>
      </c>
      <c r="S42" s="31">
        <v>1</v>
      </c>
      <c r="T42" s="4">
        <f t="shared" si="0"/>
        <v>6.58</v>
      </c>
      <c r="U42" s="33" t="s">
        <v>103</v>
      </c>
      <c r="V42" s="33"/>
    </row>
    <row r="43" spans="1:22" s="28" customFormat="1" ht="12.75" x14ac:dyDescent="0.2">
      <c r="A43" s="31">
        <f t="shared" ref="A43:A66" si="1">A42+1</f>
        <v>28</v>
      </c>
      <c r="B43" s="38">
        <v>43602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 t="s">
        <v>29</v>
      </c>
      <c r="O43" s="32"/>
      <c r="P43" s="33" t="s">
        <v>120</v>
      </c>
      <c r="Q43" s="34">
        <v>131</v>
      </c>
      <c r="R43" s="33" t="s">
        <v>30</v>
      </c>
      <c r="S43" s="31">
        <v>1</v>
      </c>
      <c r="T43" s="4">
        <f t="shared" si="0"/>
        <v>131</v>
      </c>
      <c r="U43" s="33" t="s">
        <v>121</v>
      </c>
      <c r="V43" s="33"/>
    </row>
    <row r="44" spans="1:22" s="28" customFormat="1" ht="12.75" x14ac:dyDescent="0.2">
      <c r="A44" s="31">
        <f t="shared" si="1"/>
        <v>29</v>
      </c>
      <c r="B44" s="38">
        <v>43602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 t="s">
        <v>29</v>
      </c>
      <c r="O44" s="32"/>
      <c r="P44" s="33" t="s">
        <v>109</v>
      </c>
      <c r="Q44" s="34">
        <v>29.58</v>
      </c>
      <c r="R44" s="33" t="s">
        <v>30</v>
      </c>
      <c r="S44" s="31">
        <v>1</v>
      </c>
      <c r="T44" s="4">
        <f t="shared" si="0"/>
        <v>29.58</v>
      </c>
      <c r="U44" s="33" t="s">
        <v>103</v>
      </c>
      <c r="V44" s="33"/>
    </row>
    <row r="45" spans="1:22" s="28" customFormat="1" ht="12.75" x14ac:dyDescent="0.2">
      <c r="A45" s="31">
        <f t="shared" si="1"/>
        <v>30</v>
      </c>
      <c r="B45" s="38">
        <v>43602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 t="s">
        <v>29</v>
      </c>
      <c r="O45" s="32"/>
      <c r="P45" s="33" t="s">
        <v>122</v>
      </c>
      <c r="Q45" s="34">
        <v>8.2880000000000003</v>
      </c>
      <c r="R45" s="33" t="s">
        <v>30</v>
      </c>
      <c r="S45" s="31">
        <v>1</v>
      </c>
      <c r="T45" s="4">
        <f t="shared" si="0"/>
        <v>8.2880000000000003</v>
      </c>
      <c r="U45" s="33" t="s">
        <v>117</v>
      </c>
      <c r="V45" s="33"/>
    </row>
    <row r="46" spans="1:22" s="28" customFormat="1" ht="17.25" customHeight="1" x14ac:dyDescent="0.2">
      <c r="A46" s="31">
        <f t="shared" si="1"/>
        <v>31</v>
      </c>
      <c r="B46" s="38">
        <v>43602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 t="s">
        <v>29</v>
      </c>
      <c r="O46" s="32"/>
      <c r="P46" s="33" t="s">
        <v>123</v>
      </c>
      <c r="Q46" s="34">
        <v>1.45</v>
      </c>
      <c r="R46" s="33" t="s">
        <v>30</v>
      </c>
      <c r="S46" s="31">
        <v>1</v>
      </c>
      <c r="T46" s="4">
        <f t="shared" si="0"/>
        <v>1.45</v>
      </c>
      <c r="U46" s="33" t="s">
        <v>124</v>
      </c>
      <c r="V46" s="33"/>
    </row>
    <row r="47" spans="1:22" s="28" customFormat="1" ht="12.75" x14ac:dyDescent="0.2">
      <c r="A47" s="31">
        <f t="shared" si="1"/>
        <v>32</v>
      </c>
      <c r="B47" s="38">
        <v>43602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 t="s">
        <v>29</v>
      </c>
      <c r="O47" s="32"/>
      <c r="P47" s="33" t="s">
        <v>125</v>
      </c>
      <c r="Q47" s="34">
        <v>11.625</v>
      </c>
      <c r="R47" s="33" t="s">
        <v>30</v>
      </c>
      <c r="S47" s="31">
        <v>1</v>
      </c>
      <c r="T47" s="4">
        <f t="shared" si="0"/>
        <v>11.625</v>
      </c>
      <c r="U47" s="33" t="s">
        <v>126</v>
      </c>
      <c r="V47" s="36"/>
    </row>
    <row r="48" spans="1:22" s="28" customFormat="1" ht="12.75" x14ac:dyDescent="0.2">
      <c r="A48" s="31">
        <f t="shared" si="1"/>
        <v>33</v>
      </c>
      <c r="B48" s="38">
        <v>43605</v>
      </c>
      <c r="C48" s="32"/>
      <c r="D48" s="32"/>
      <c r="E48" s="32"/>
      <c r="F48" s="32"/>
      <c r="G48" s="32"/>
      <c r="H48" s="32"/>
      <c r="I48" s="32" t="s">
        <v>29</v>
      </c>
      <c r="J48" s="32"/>
      <c r="K48" s="32"/>
      <c r="L48" s="32"/>
      <c r="M48" s="32"/>
      <c r="N48" s="32"/>
      <c r="O48" s="32"/>
      <c r="P48" s="33" t="s">
        <v>127</v>
      </c>
      <c r="Q48" s="34">
        <v>20.594999999999999</v>
      </c>
      <c r="R48" s="33" t="s">
        <v>30</v>
      </c>
      <c r="S48" s="31">
        <v>1</v>
      </c>
      <c r="T48" s="4">
        <f t="shared" si="0"/>
        <v>20.594999999999999</v>
      </c>
      <c r="U48" s="33" t="s">
        <v>128</v>
      </c>
      <c r="V48" s="62">
        <v>31907422378</v>
      </c>
    </row>
    <row r="49" spans="1:22" s="28" customFormat="1" ht="12.75" x14ac:dyDescent="0.2">
      <c r="A49" s="31">
        <f t="shared" si="1"/>
        <v>34</v>
      </c>
      <c r="B49" s="38">
        <v>43605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 t="s">
        <v>29</v>
      </c>
      <c r="O49" s="32"/>
      <c r="P49" s="33" t="s">
        <v>102</v>
      </c>
      <c r="Q49" s="34">
        <v>4.13</v>
      </c>
      <c r="R49" s="33" t="s">
        <v>30</v>
      </c>
      <c r="S49" s="31">
        <v>1</v>
      </c>
      <c r="T49" s="4">
        <f t="shared" si="0"/>
        <v>4.13</v>
      </c>
      <c r="U49" s="33" t="s">
        <v>103</v>
      </c>
      <c r="V49" s="33"/>
    </row>
    <row r="50" spans="1:22" s="28" customFormat="1" ht="12.75" x14ac:dyDescent="0.2">
      <c r="A50" s="31">
        <f t="shared" si="1"/>
        <v>35</v>
      </c>
      <c r="B50" s="38">
        <v>43605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 t="s">
        <v>29</v>
      </c>
      <c r="O50" s="32"/>
      <c r="P50" s="33" t="s">
        <v>129</v>
      </c>
      <c r="Q50" s="34">
        <v>2.92</v>
      </c>
      <c r="R50" s="33" t="s">
        <v>30</v>
      </c>
      <c r="S50" s="31">
        <v>1</v>
      </c>
      <c r="T50" s="4">
        <f t="shared" si="0"/>
        <v>2.92</v>
      </c>
      <c r="U50" s="33" t="s">
        <v>117</v>
      </c>
      <c r="V50" s="33"/>
    </row>
    <row r="51" spans="1:22" s="28" customFormat="1" ht="12.75" x14ac:dyDescent="0.2">
      <c r="A51" s="31">
        <f t="shared" si="1"/>
        <v>36</v>
      </c>
      <c r="B51" s="38">
        <v>43607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 t="s">
        <v>29</v>
      </c>
      <c r="O51" s="32"/>
      <c r="P51" s="33" t="s">
        <v>130</v>
      </c>
      <c r="Q51" s="34">
        <v>2.9249999999999998</v>
      </c>
      <c r="R51" s="33" t="s">
        <v>30</v>
      </c>
      <c r="S51" s="31">
        <v>1</v>
      </c>
      <c r="T51" s="4">
        <f t="shared" si="0"/>
        <v>2.9249999999999998</v>
      </c>
      <c r="U51" s="33" t="s">
        <v>131</v>
      </c>
      <c r="V51" s="33"/>
    </row>
    <row r="52" spans="1:22" s="28" customFormat="1" ht="12.75" x14ac:dyDescent="0.2">
      <c r="A52" s="31">
        <f t="shared" si="1"/>
        <v>37</v>
      </c>
      <c r="B52" s="38">
        <v>43607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 t="s">
        <v>29</v>
      </c>
      <c r="O52" s="32"/>
      <c r="P52" s="33" t="s">
        <v>102</v>
      </c>
      <c r="Q52" s="34">
        <v>10.45</v>
      </c>
      <c r="R52" s="33" t="s">
        <v>30</v>
      </c>
      <c r="S52" s="31">
        <v>1</v>
      </c>
      <c r="T52" s="4">
        <f t="shared" si="0"/>
        <v>10.45</v>
      </c>
      <c r="U52" s="33" t="s">
        <v>103</v>
      </c>
      <c r="V52" s="33"/>
    </row>
    <row r="53" spans="1:22" s="28" customFormat="1" ht="12.75" x14ac:dyDescent="0.2">
      <c r="A53" s="31">
        <f t="shared" si="1"/>
        <v>38</v>
      </c>
      <c r="B53" s="38">
        <v>43607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 t="s">
        <v>29</v>
      </c>
      <c r="O53" s="32"/>
      <c r="P53" s="33" t="s">
        <v>132</v>
      </c>
      <c r="Q53" s="34">
        <v>98</v>
      </c>
      <c r="R53" s="33" t="s">
        <v>30</v>
      </c>
      <c r="S53" s="31">
        <v>1</v>
      </c>
      <c r="T53" s="4">
        <f t="shared" si="0"/>
        <v>98</v>
      </c>
      <c r="U53" s="33" t="s">
        <v>133</v>
      </c>
      <c r="V53" s="33"/>
    </row>
    <row r="54" spans="1:22" s="28" customFormat="1" ht="12.75" x14ac:dyDescent="0.2">
      <c r="A54" s="31">
        <f t="shared" si="1"/>
        <v>39</v>
      </c>
      <c r="B54" s="38">
        <v>43609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 t="s">
        <v>29</v>
      </c>
      <c r="O54" s="32"/>
      <c r="P54" s="33" t="s">
        <v>102</v>
      </c>
      <c r="Q54" s="34">
        <v>6.9</v>
      </c>
      <c r="R54" s="33" t="s">
        <v>30</v>
      </c>
      <c r="S54" s="31">
        <v>1</v>
      </c>
      <c r="T54" s="4">
        <f t="shared" si="0"/>
        <v>6.9</v>
      </c>
      <c r="U54" s="33" t="s">
        <v>103</v>
      </c>
      <c r="V54" s="33"/>
    </row>
    <row r="55" spans="1:22" s="28" customFormat="1" ht="12.75" x14ac:dyDescent="0.2">
      <c r="A55" s="31">
        <f t="shared" si="1"/>
        <v>40</v>
      </c>
      <c r="B55" s="38">
        <v>43612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 t="s">
        <v>29</v>
      </c>
      <c r="O55" s="32"/>
      <c r="P55" s="33" t="s">
        <v>107</v>
      </c>
      <c r="Q55" s="34">
        <v>2.8</v>
      </c>
      <c r="R55" s="33" t="s">
        <v>30</v>
      </c>
      <c r="S55" s="31">
        <v>1</v>
      </c>
      <c r="T55" s="4">
        <f t="shared" si="0"/>
        <v>2.8</v>
      </c>
      <c r="U55" s="33" t="s">
        <v>108</v>
      </c>
      <c r="V55" s="33"/>
    </row>
    <row r="56" spans="1:22" s="28" customFormat="1" ht="12.75" x14ac:dyDescent="0.2">
      <c r="A56" s="31">
        <f t="shared" si="1"/>
        <v>41</v>
      </c>
      <c r="B56" s="38">
        <v>43612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 t="s">
        <v>29</v>
      </c>
      <c r="O56" s="32"/>
      <c r="P56" s="33" t="s">
        <v>123</v>
      </c>
      <c r="Q56" s="34">
        <v>28.468</v>
      </c>
      <c r="R56" s="33" t="s">
        <v>30</v>
      </c>
      <c r="S56" s="31">
        <v>1</v>
      </c>
      <c r="T56" s="4">
        <f t="shared" si="0"/>
        <v>28.468</v>
      </c>
      <c r="U56" s="33" t="s">
        <v>134</v>
      </c>
      <c r="V56" s="33"/>
    </row>
    <row r="57" spans="1:22" s="28" customFormat="1" ht="20.25" customHeight="1" x14ac:dyDescent="0.2">
      <c r="A57" s="31">
        <f t="shared" si="1"/>
        <v>42</v>
      </c>
      <c r="B57" s="63">
        <v>43612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 t="s">
        <v>29</v>
      </c>
      <c r="O57" s="32"/>
      <c r="P57" s="33" t="s">
        <v>135</v>
      </c>
      <c r="Q57" s="34">
        <v>3.5939999999999999</v>
      </c>
      <c r="R57" s="33" t="s">
        <v>30</v>
      </c>
      <c r="S57" s="31">
        <v>1</v>
      </c>
      <c r="T57" s="4">
        <f t="shared" si="0"/>
        <v>3.5939999999999999</v>
      </c>
      <c r="U57" s="33" t="s">
        <v>117</v>
      </c>
      <c r="V57" s="33"/>
    </row>
    <row r="58" spans="1:22" s="28" customFormat="1" ht="12.75" x14ac:dyDescent="0.2">
      <c r="A58" s="31">
        <f t="shared" si="1"/>
        <v>43</v>
      </c>
      <c r="B58" s="63">
        <v>43613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 t="s">
        <v>29</v>
      </c>
      <c r="O58" s="32"/>
      <c r="P58" s="33" t="s">
        <v>136</v>
      </c>
      <c r="Q58" s="34">
        <v>0.99</v>
      </c>
      <c r="R58" s="33" t="s">
        <v>30</v>
      </c>
      <c r="S58" s="31">
        <v>1</v>
      </c>
      <c r="T58" s="4">
        <f t="shared" si="0"/>
        <v>0.99</v>
      </c>
      <c r="U58" s="33" t="s">
        <v>137</v>
      </c>
      <c r="V58" s="33"/>
    </row>
    <row r="59" spans="1:22" s="28" customFormat="1" ht="12.75" x14ac:dyDescent="0.2">
      <c r="A59" s="31">
        <f t="shared" si="1"/>
        <v>44</v>
      </c>
      <c r="B59" s="63">
        <v>43613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 t="s">
        <v>29</v>
      </c>
      <c r="O59" s="32"/>
      <c r="P59" s="33" t="s">
        <v>138</v>
      </c>
      <c r="Q59" s="34">
        <v>20</v>
      </c>
      <c r="R59" s="33" t="s">
        <v>30</v>
      </c>
      <c r="S59" s="31">
        <v>1</v>
      </c>
      <c r="T59" s="4">
        <f t="shared" si="0"/>
        <v>20</v>
      </c>
      <c r="U59" s="33" t="s">
        <v>139</v>
      </c>
    </row>
    <row r="60" spans="1:22" s="28" customFormat="1" ht="12.75" x14ac:dyDescent="0.2">
      <c r="A60" s="31">
        <f t="shared" si="1"/>
        <v>45</v>
      </c>
      <c r="B60" s="63">
        <v>43613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 t="s">
        <v>29</v>
      </c>
      <c r="O60" s="32"/>
      <c r="P60" s="33" t="s">
        <v>102</v>
      </c>
      <c r="Q60" s="34">
        <v>3.34</v>
      </c>
      <c r="R60" s="33" t="s">
        <v>30</v>
      </c>
      <c r="S60" s="31">
        <v>1</v>
      </c>
      <c r="T60" s="4">
        <f t="shared" si="0"/>
        <v>3.34</v>
      </c>
      <c r="U60" s="33" t="s">
        <v>103</v>
      </c>
    </row>
    <row r="61" spans="1:22" s="28" customFormat="1" ht="12.75" x14ac:dyDescent="0.2">
      <c r="A61" s="31">
        <f t="shared" si="1"/>
        <v>46</v>
      </c>
      <c r="B61" s="63">
        <v>43613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 t="s">
        <v>29</v>
      </c>
      <c r="O61" s="32"/>
      <c r="P61" s="33" t="s">
        <v>94</v>
      </c>
      <c r="Q61" s="34">
        <v>2.2400000000000002</v>
      </c>
      <c r="R61" s="33" t="s">
        <v>30</v>
      </c>
      <c r="S61" s="31">
        <v>1</v>
      </c>
      <c r="T61" s="4">
        <f t="shared" si="0"/>
        <v>2.2400000000000002</v>
      </c>
      <c r="U61" s="33" t="s">
        <v>95</v>
      </c>
      <c r="V61" s="33"/>
    </row>
    <row r="62" spans="1:22" s="28" customFormat="1" ht="12.75" x14ac:dyDescent="0.2">
      <c r="A62" s="64">
        <f t="shared" si="1"/>
        <v>47</v>
      </c>
      <c r="B62" s="63">
        <v>43614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 t="s">
        <v>29</v>
      </c>
      <c r="O62" s="65"/>
      <c r="P62" s="66" t="s">
        <v>140</v>
      </c>
      <c r="Q62" s="67">
        <v>4.0999999999999996</v>
      </c>
      <c r="R62" s="66" t="s">
        <v>30</v>
      </c>
      <c r="S62" s="64">
        <v>1</v>
      </c>
      <c r="T62" s="4">
        <f t="shared" si="0"/>
        <v>4.0999999999999996</v>
      </c>
      <c r="U62" s="66" t="s">
        <v>141</v>
      </c>
      <c r="V62" s="66"/>
    </row>
    <row r="63" spans="1:22" s="69" customFormat="1" ht="17.25" customHeight="1" x14ac:dyDescent="0.2">
      <c r="A63" s="64">
        <f t="shared" si="1"/>
        <v>48</v>
      </c>
      <c r="B63" s="63">
        <v>43615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 t="s">
        <v>29</v>
      </c>
      <c r="O63" s="31"/>
      <c r="P63" s="68" t="s">
        <v>135</v>
      </c>
      <c r="Q63" s="31">
        <v>5.5750000000000002</v>
      </c>
      <c r="R63" s="66" t="s">
        <v>30</v>
      </c>
      <c r="S63" s="64">
        <v>1</v>
      </c>
      <c r="T63" s="4">
        <f t="shared" si="0"/>
        <v>5.5750000000000002</v>
      </c>
      <c r="U63" s="68" t="s">
        <v>142</v>
      </c>
      <c r="V63" s="68"/>
    </row>
    <row r="64" spans="1:22" s="28" customFormat="1" ht="12.75" x14ac:dyDescent="0.2">
      <c r="A64" s="64">
        <f t="shared" si="1"/>
        <v>49</v>
      </c>
      <c r="B64" s="38">
        <v>43615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 t="s">
        <v>29</v>
      </c>
      <c r="O64" s="32"/>
      <c r="P64" s="33" t="s">
        <v>143</v>
      </c>
      <c r="Q64" s="34">
        <v>4.7300000000000004</v>
      </c>
      <c r="R64" s="66" t="s">
        <v>30</v>
      </c>
      <c r="S64" s="64">
        <v>1</v>
      </c>
      <c r="T64" s="4">
        <f t="shared" si="0"/>
        <v>4.7300000000000004</v>
      </c>
      <c r="U64" s="33" t="s">
        <v>144</v>
      </c>
      <c r="V64" s="33"/>
    </row>
    <row r="65" spans="1:22" s="29" customFormat="1" ht="19.5" customHeight="1" x14ac:dyDescent="0.2">
      <c r="A65" s="64">
        <f t="shared" si="1"/>
        <v>50</v>
      </c>
      <c r="B65" s="38">
        <v>43616</v>
      </c>
      <c r="C65" s="70"/>
      <c r="D65" s="70"/>
      <c r="E65" s="70"/>
      <c r="F65" s="70"/>
      <c r="G65" s="70"/>
      <c r="H65" s="70"/>
      <c r="I65" s="31" t="s">
        <v>29</v>
      </c>
      <c r="J65" s="70"/>
      <c r="K65" s="70"/>
      <c r="L65" s="70"/>
      <c r="M65" s="70"/>
      <c r="N65" s="31"/>
      <c r="O65" s="70"/>
      <c r="P65" s="70" t="s">
        <v>130</v>
      </c>
      <c r="Q65" s="31" t="s">
        <v>145</v>
      </c>
      <c r="R65" s="66" t="s">
        <v>30</v>
      </c>
      <c r="S65" s="64">
        <v>1</v>
      </c>
      <c r="T65" s="4" t="str">
        <f t="shared" si="0"/>
        <v>38.586</v>
      </c>
      <c r="U65" s="70" t="s">
        <v>146</v>
      </c>
      <c r="V65" s="48">
        <v>31907422387</v>
      </c>
    </row>
    <row r="66" spans="1:22" s="28" customFormat="1" ht="12.75" x14ac:dyDescent="0.2">
      <c r="A66" s="64">
        <f t="shared" si="1"/>
        <v>51</v>
      </c>
      <c r="B66" s="38">
        <v>43616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 t="s">
        <v>29</v>
      </c>
      <c r="O66" s="32"/>
      <c r="P66" s="33" t="s">
        <v>147</v>
      </c>
      <c r="Q66" s="34">
        <v>11.183</v>
      </c>
      <c r="R66" s="66" t="s">
        <v>30</v>
      </c>
      <c r="S66" s="64">
        <v>1</v>
      </c>
      <c r="T66" s="4">
        <f t="shared" si="0"/>
        <v>11.183</v>
      </c>
      <c r="U66" s="33" t="s">
        <v>148</v>
      </c>
      <c r="V66" s="33"/>
    </row>
    <row r="67" spans="1:22" s="28" customFormat="1" ht="12.75" x14ac:dyDescent="0.2">
      <c r="A67" s="64"/>
      <c r="B67" s="3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2"/>
      <c r="P67" s="33"/>
      <c r="Q67" s="34"/>
      <c r="R67" s="66"/>
      <c r="S67" s="64"/>
      <c r="T67" s="4"/>
      <c r="U67" s="33"/>
      <c r="V67" s="33"/>
    </row>
    <row r="68" spans="1:22" s="28" customFormat="1" ht="12.75" x14ac:dyDescent="0.2">
      <c r="A68" s="64"/>
      <c r="B68" s="3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2"/>
      <c r="P68" s="33"/>
      <c r="Q68" s="34"/>
      <c r="R68" s="66"/>
      <c r="S68" s="64"/>
      <c r="T68" s="4"/>
      <c r="U68" s="33"/>
      <c r="V68" s="33"/>
    </row>
    <row r="69" spans="1:22" s="28" customFormat="1" ht="49.5" customHeight="1" x14ac:dyDescent="0.2">
      <c r="A69" s="64"/>
      <c r="B69" s="3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2"/>
      <c r="P69" s="71"/>
      <c r="Q69" s="34"/>
      <c r="R69" s="66"/>
      <c r="S69" s="64"/>
      <c r="T69" s="4"/>
      <c r="U69" s="33"/>
      <c r="V69" s="72"/>
    </row>
    <row r="70" spans="1:22" s="28" customFormat="1" ht="12.75" x14ac:dyDescent="0.2">
      <c r="A70" s="64"/>
      <c r="B70" s="38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2"/>
      <c r="P70" s="33"/>
      <c r="Q70" s="34"/>
      <c r="R70" s="66"/>
      <c r="S70" s="64"/>
      <c r="T70" s="4"/>
      <c r="U70" s="33"/>
      <c r="V70" s="33"/>
    </row>
    <row r="71" spans="1:22" s="28" customFormat="1" ht="12.75" x14ac:dyDescent="0.2">
      <c r="A71" s="64"/>
      <c r="B71" s="38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2"/>
      <c r="P71" s="33"/>
      <c r="Q71" s="34"/>
      <c r="R71" s="66"/>
      <c r="S71" s="64"/>
      <c r="T71" s="4"/>
      <c r="U71" s="33"/>
      <c r="V71" s="33"/>
    </row>
    <row r="72" spans="1:22" s="28" customFormat="1" ht="12.75" x14ac:dyDescent="0.2">
      <c r="A72" s="64"/>
      <c r="B72" s="3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2"/>
      <c r="P72" s="33"/>
      <c r="Q72" s="34"/>
      <c r="R72" s="66"/>
      <c r="S72" s="64"/>
      <c r="T72" s="4"/>
      <c r="U72" s="33"/>
      <c r="V72" s="33"/>
    </row>
    <row r="73" spans="1:22" s="28" customFormat="1" ht="12.75" x14ac:dyDescent="0.2">
      <c r="A73" s="64"/>
      <c r="B73" s="38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2"/>
      <c r="P73" s="33"/>
      <c r="Q73" s="34"/>
      <c r="R73" s="66"/>
      <c r="S73" s="64"/>
      <c r="T73" s="4"/>
      <c r="U73" s="33"/>
      <c r="V73" s="73"/>
    </row>
    <row r="74" spans="1:22" s="69" customFormat="1" ht="20.100000000000001" customHeight="1" x14ac:dyDescent="0.2">
      <c r="A74" s="64"/>
      <c r="B74" s="38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31"/>
      <c r="O74" s="74"/>
      <c r="P74" s="48"/>
      <c r="Q74" s="31"/>
      <c r="R74" s="65"/>
      <c r="S74" s="64"/>
      <c r="T74" s="4"/>
      <c r="U74" s="48"/>
      <c r="V74" s="74"/>
    </row>
    <row r="75" spans="1:22" s="28" customFormat="1" ht="12.75" x14ac:dyDescent="0.2">
      <c r="A75" s="64"/>
      <c r="B75" s="38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2"/>
      <c r="P75" s="33"/>
      <c r="Q75" s="34"/>
      <c r="R75" s="66"/>
      <c r="S75" s="64"/>
      <c r="T75" s="4"/>
      <c r="U75" s="33"/>
      <c r="V75" s="33"/>
    </row>
    <row r="76" spans="1:22" s="28" customFormat="1" ht="12.75" x14ac:dyDescent="0.2">
      <c r="A76" s="64"/>
      <c r="B76" s="3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2"/>
      <c r="P76" s="33"/>
      <c r="Q76" s="34"/>
      <c r="R76" s="66"/>
      <c r="S76" s="64"/>
      <c r="T76" s="4"/>
      <c r="U76" s="33"/>
      <c r="V76" s="33"/>
    </row>
    <row r="77" spans="1:22" s="28" customFormat="1" ht="12.75" x14ac:dyDescent="0.2">
      <c r="A77" s="64"/>
      <c r="B77" s="38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2"/>
      <c r="P77" s="33"/>
      <c r="Q77" s="34"/>
      <c r="R77" s="66"/>
      <c r="S77" s="64"/>
      <c r="T77" s="4"/>
      <c r="U77" s="33"/>
      <c r="V77" s="33"/>
    </row>
    <row r="78" spans="1:22" s="28" customFormat="1" ht="12.75" x14ac:dyDescent="0.2">
      <c r="A78" s="64"/>
      <c r="B78" s="38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2"/>
      <c r="P78" s="33"/>
      <c r="Q78" s="34"/>
      <c r="R78" s="66"/>
      <c r="S78" s="64"/>
      <c r="T78" s="4"/>
      <c r="U78" s="33"/>
      <c r="V78" s="33"/>
    </row>
    <row r="79" spans="1:22" s="28" customFormat="1" ht="12.75" x14ac:dyDescent="0.2">
      <c r="A79" s="64"/>
      <c r="B79" s="38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2"/>
      <c r="P79" s="33"/>
      <c r="Q79" s="34"/>
      <c r="R79" s="66"/>
      <c r="S79" s="64"/>
      <c r="T79" s="4"/>
      <c r="U79" s="33"/>
      <c r="V79" s="33"/>
    </row>
    <row r="80" spans="1:22" s="28" customFormat="1" ht="12.75" x14ac:dyDescent="0.2">
      <c r="A80" s="64"/>
      <c r="B80" s="38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2"/>
      <c r="P80" s="33"/>
      <c r="Q80" s="34"/>
      <c r="R80" s="66"/>
      <c r="S80" s="64"/>
      <c r="T80" s="4"/>
      <c r="U80" s="33"/>
      <c r="V80" s="33"/>
    </row>
    <row r="81" spans="1:22" s="28" customFormat="1" ht="12.75" x14ac:dyDescent="0.2">
      <c r="A81" s="64"/>
      <c r="B81" s="38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2"/>
      <c r="P81" s="33"/>
      <c r="Q81" s="34"/>
      <c r="R81" s="66"/>
      <c r="S81" s="64"/>
      <c r="T81" s="4"/>
      <c r="U81" s="33"/>
    </row>
    <row r="82" spans="1:22" s="28" customFormat="1" ht="12.75" x14ac:dyDescent="0.2">
      <c r="A82" s="64"/>
      <c r="B82" s="38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2"/>
      <c r="P82" s="33"/>
      <c r="Q82" s="34"/>
      <c r="R82" s="66"/>
      <c r="S82" s="64"/>
      <c r="T82" s="4"/>
      <c r="U82" s="33"/>
      <c r="V82" s="33"/>
    </row>
    <row r="83" spans="1:22" s="28" customFormat="1" ht="20.25" customHeight="1" x14ac:dyDescent="0.2">
      <c r="A83" s="64"/>
      <c r="B83" s="38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2"/>
      <c r="P83" s="33"/>
      <c r="Q83" s="34"/>
      <c r="R83" s="66"/>
      <c r="S83" s="64"/>
      <c r="T83" s="4"/>
      <c r="U83" s="33"/>
    </row>
    <row r="84" spans="1:22" s="28" customFormat="1" ht="14.25" customHeight="1" x14ac:dyDescent="0.2">
      <c r="A84" s="64"/>
      <c r="B84" s="38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2"/>
      <c r="P84" s="33"/>
      <c r="Q84" s="34"/>
      <c r="R84" s="66"/>
      <c r="S84" s="64"/>
      <c r="T84" s="4"/>
      <c r="U84" s="33"/>
      <c r="V84" s="33"/>
    </row>
    <row r="85" spans="1:22" s="28" customFormat="1" ht="12.75" x14ac:dyDescent="0.2">
      <c r="A85" s="64"/>
      <c r="B85" s="38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2"/>
      <c r="P85" s="33"/>
      <c r="Q85" s="34"/>
      <c r="R85" s="66"/>
      <c r="S85" s="64"/>
      <c r="T85" s="4"/>
      <c r="U85" s="33"/>
      <c r="V85" s="33"/>
    </row>
    <row r="86" spans="1:22" s="28" customFormat="1" ht="12.75" x14ac:dyDescent="0.2">
      <c r="A86" s="64"/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2"/>
      <c r="P86" s="33"/>
      <c r="Q86" s="34"/>
      <c r="R86" s="66"/>
      <c r="S86" s="64"/>
      <c r="T86" s="4"/>
      <c r="U86" s="33"/>
      <c r="V86" s="33"/>
    </row>
    <row r="87" spans="1:22" s="28" customFormat="1" ht="12.75" x14ac:dyDescent="0.2">
      <c r="A87" s="64"/>
      <c r="B87" s="38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2"/>
      <c r="P87" s="33"/>
      <c r="Q87" s="34"/>
      <c r="R87" s="66"/>
      <c r="S87" s="64"/>
      <c r="T87" s="4"/>
      <c r="U87" s="33"/>
    </row>
    <row r="88" spans="1:22" s="28" customFormat="1" ht="12.75" x14ac:dyDescent="0.2">
      <c r="A88" s="64"/>
      <c r="B88" s="38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2"/>
      <c r="P88" s="33"/>
      <c r="Q88" s="34"/>
      <c r="R88" s="66"/>
      <c r="S88" s="64"/>
      <c r="T88" s="4"/>
      <c r="U88" s="33"/>
    </row>
    <row r="89" spans="1:22" s="28" customFormat="1" ht="12.75" x14ac:dyDescent="0.2">
      <c r="A89" s="64"/>
      <c r="B89" s="38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2"/>
      <c r="P89" s="33"/>
      <c r="Q89" s="34"/>
      <c r="R89" s="66"/>
      <c r="S89" s="64"/>
      <c r="T89" s="4"/>
      <c r="U89" s="33"/>
    </row>
    <row r="90" spans="1:22" s="28" customFormat="1" ht="12.75" x14ac:dyDescent="0.2">
      <c r="A90" s="64"/>
      <c r="B90" s="38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2"/>
      <c r="P90" s="33"/>
      <c r="Q90" s="34"/>
      <c r="R90" s="66"/>
      <c r="S90" s="64"/>
      <c r="T90" s="4"/>
      <c r="U90" s="33"/>
      <c r="V90" s="33"/>
    </row>
    <row r="91" spans="1:22" s="28" customFormat="1" ht="12.75" x14ac:dyDescent="0.2">
      <c r="A91" s="64"/>
      <c r="B91" s="38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2"/>
      <c r="P91" s="33"/>
      <c r="Q91" s="34"/>
      <c r="R91" s="66"/>
      <c r="S91" s="64"/>
      <c r="T91" s="4"/>
      <c r="U91" s="33"/>
      <c r="V91" s="33"/>
    </row>
    <row r="92" spans="1:22" s="28" customFormat="1" ht="12.75" x14ac:dyDescent="0.2">
      <c r="A92" s="64"/>
      <c r="B92" s="38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2"/>
      <c r="P92" s="33"/>
      <c r="Q92" s="34"/>
      <c r="R92" s="66"/>
      <c r="S92" s="64"/>
      <c r="T92" s="4"/>
      <c r="U92" s="33"/>
      <c r="V92" s="33"/>
    </row>
    <row r="93" spans="1:22" s="28" customFormat="1" ht="12.75" x14ac:dyDescent="0.2">
      <c r="A93" s="64"/>
      <c r="B93" s="38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2"/>
      <c r="P93" s="33"/>
      <c r="Q93" s="34"/>
      <c r="R93" s="66"/>
      <c r="S93" s="64"/>
      <c r="T93" s="4"/>
      <c r="U93" s="33"/>
      <c r="V93" s="33"/>
    </row>
    <row r="94" spans="1:22" s="28" customFormat="1" ht="12.75" x14ac:dyDescent="0.2">
      <c r="A94" s="64"/>
      <c r="B94" s="38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2"/>
      <c r="P94" s="33"/>
      <c r="Q94" s="34"/>
      <c r="R94" s="66"/>
      <c r="S94" s="64"/>
      <c r="T94" s="4"/>
      <c r="U94" s="33"/>
      <c r="V94" s="33"/>
    </row>
    <row r="95" spans="1:22" s="28" customFormat="1" ht="12.75" x14ac:dyDescent="0.2">
      <c r="A95" s="64"/>
      <c r="B95" s="38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2"/>
      <c r="P95" s="33"/>
      <c r="Q95" s="34"/>
      <c r="R95" s="66"/>
      <c r="S95" s="64"/>
      <c r="T95" s="4"/>
      <c r="U95" s="33"/>
      <c r="V95" s="33"/>
    </row>
    <row r="96" spans="1:22" s="28" customFormat="1" ht="12.75" x14ac:dyDescent="0.2">
      <c r="A96" s="64"/>
      <c r="B96" s="38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2"/>
      <c r="P96" s="33"/>
      <c r="Q96" s="34"/>
      <c r="R96" s="66"/>
      <c r="S96" s="64"/>
      <c r="T96" s="4"/>
      <c r="U96" s="33"/>
      <c r="V96" s="33"/>
    </row>
    <row r="97" spans="1:22" s="28" customFormat="1" ht="12.75" x14ac:dyDescent="0.2">
      <c r="A97" s="64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4"/>
      <c r="O97" s="65"/>
      <c r="P97" s="33"/>
      <c r="Q97" s="67"/>
      <c r="R97" s="66"/>
      <c r="S97" s="64"/>
      <c r="T97" s="4"/>
      <c r="U97" s="66"/>
      <c r="V97" s="66"/>
    </row>
    <row r="98" spans="1:22" s="28" customFormat="1" ht="12.75" x14ac:dyDescent="0.2">
      <c r="A98" s="64"/>
      <c r="B98" s="63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4"/>
      <c r="O98" s="65"/>
      <c r="P98" s="66"/>
      <c r="Q98" s="67"/>
      <c r="R98" s="66"/>
      <c r="S98" s="64"/>
      <c r="T98" s="4"/>
      <c r="U98" s="66"/>
      <c r="V98" s="66"/>
    </row>
    <row r="99" spans="1:22" s="28" customFormat="1" ht="21" customHeight="1" x14ac:dyDescent="0.2">
      <c r="A99" s="64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4"/>
      <c r="O99" s="65"/>
      <c r="P99" s="33"/>
      <c r="Q99" s="67"/>
      <c r="R99" s="66"/>
      <c r="S99" s="64"/>
      <c r="T99" s="4"/>
      <c r="U99" s="66"/>
      <c r="V99" s="66"/>
    </row>
    <row r="100" spans="1:22" s="28" customFormat="1" ht="12.75" x14ac:dyDescent="0.2">
      <c r="A100" s="64"/>
      <c r="B100" s="63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4"/>
      <c r="O100" s="65"/>
      <c r="P100" s="66"/>
      <c r="Q100" s="67"/>
      <c r="R100" s="66"/>
      <c r="S100" s="64"/>
      <c r="T100" s="4"/>
      <c r="U100" s="66"/>
      <c r="V100" s="66"/>
    </row>
    <row r="101" spans="1:22" s="28" customFormat="1" ht="12.75" x14ac:dyDescent="0.2">
      <c r="A101" s="64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4"/>
      <c r="O101" s="65"/>
      <c r="P101" s="66"/>
      <c r="Q101" s="67"/>
      <c r="R101" s="66"/>
      <c r="S101" s="64"/>
      <c r="T101" s="4"/>
      <c r="U101" s="66"/>
      <c r="V101" s="66"/>
    </row>
    <row r="102" spans="1:22" s="28" customFormat="1" ht="12.75" x14ac:dyDescent="0.2">
      <c r="A102" s="64"/>
      <c r="B102" s="63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4"/>
      <c r="O102" s="65"/>
      <c r="P102" s="33"/>
      <c r="Q102" s="67"/>
      <c r="R102" s="66"/>
      <c r="S102" s="64"/>
      <c r="T102" s="4"/>
      <c r="U102" s="66"/>
      <c r="V102" s="66"/>
    </row>
    <row r="103" spans="1:22" s="28" customFormat="1" ht="12.75" x14ac:dyDescent="0.2">
      <c r="A103" s="64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4"/>
      <c r="O103" s="65"/>
      <c r="P103" s="66"/>
      <c r="Q103" s="67"/>
      <c r="R103" s="66"/>
      <c r="S103" s="64"/>
      <c r="T103" s="4"/>
      <c r="U103" s="66"/>
      <c r="V103" s="66"/>
    </row>
    <row r="104" spans="1:22" s="28" customFormat="1" ht="12.75" x14ac:dyDescent="0.2">
      <c r="A104" s="64"/>
      <c r="B104" s="63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4"/>
      <c r="O104" s="65"/>
      <c r="P104" s="66"/>
      <c r="Q104" s="67"/>
      <c r="R104" s="66"/>
      <c r="S104" s="64"/>
      <c r="T104" s="4"/>
      <c r="U104" s="66"/>
      <c r="V104" s="66"/>
    </row>
    <row r="105" spans="1:22" s="28" customFormat="1" ht="12.75" x14ac:dyDescent="0.2">
      <c r="A105" s="64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4"/>
      <c r="O105" s="65"/>
      <c r="P105" s="66"/>
      <c r="Q105" s="67"/>
      <c r="R105" s="66"/>
      <c r="S105" s="64"/>
      <c r="T105" s="22"/>
      <c r="U105" s="66"/>
      <c r="V105" s="66"/>
    </row>
    <row r="106" spans="1:22" s="28" customFormat="1" ht="12.75" x14ac:dyDescent="0.2">
      <c r="A106" s="23"/>
      <c r="B106" s="75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3"/>
      <c r="O106" s="24"/>
      <c r="P106" s="25"/>
      <c r="Q106" s="26"/>
      <c r="R106" s="25"/>
      <c r="S106" s="23"/>
      <c r="T106" s="27"/>
      <c r="U106" s="25"/>
      <c r="V106" s="25"/>
    </row>
    <row r="107" spans="1:22" s="28" customFormat="1" ht="12.75" x14ac:dyDescent="0.2">
      <c r="A107" s="23"/>
      <c r="B107" s="75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3"/>
      <c r="O107" s="24"/>
      <c r="P107" s="25"/>
      <c r="Q107" s="26"/>
      <c r="R107" s="25"/>
      <c r="S107" s="23"/>
      <c r="T107" s="27"/>
      <c r="U107" s="25"/>
      <c r="V107" s="25"/>
    </row>
    <row r="108" spans="1:22" s="28" customFormat="1" ht="12.75" x14ac:dyDescent="0.2">
      <c r="A108" s="23"/>
      <c r="B108" s="75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3"/>
      <c r="O108" s="24"/>
      <c r="P108" s="25"/>
      <c r="Q108" s="26"/>
      <c r="R108" s="25"/>
      <c r="S108" s="23"/>
      <c r="T108" s="27"/>
      <c r="U108" s="25"/>
      <c r="V108" s="25"/>
    </row>
    <row r="109" spans="1:22" s="76" customFormat="1" ht="11.45" customHeight="1" x14ac:dyDescent="0.2">
      <c r="A109" s="23"/>
      <c r="B109" s="75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3"/>
      <c r="O109" s="24"/>
      <c r="P109" s="25"/>
      <c r="Q109" s="26"/>
      <c r="R109" s="25"/>
      <c r="S109" s="23"/>
      <c r="T109" s="27"/>
      <c r="U109" s="25"/>
      <c r="V109" s="25"/>
    </row>
    <row r="110" spans="1:22" s="76" customFormat="1" ht="11.45" customHeight="1" x14ac:dyDescent="0.2">
      <c r="A110" s="23"/>
      <c r="B110" s="7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3"/>
      <c r="O110" s="24"/>
      <c r="P110" s="25"/>
      <c r="Q110" s="26"/>
      <c r="R110" s="25"/>
      <c r="S110" s="23"/>
      <c r="T110" s="27"/>
      <c r="U110" s="25"/>
      <c r="V110" s="25"/>
    </row>
    <row r="111" spans="1:22" s="76" customFormat="1" ht="11.45" customHeight="1" x14ac:dyDescent="0.2">
      <c r="A111" s="23"/>
      <c r="B111" s="7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3"/>
      <c r="O111" s="24"/>
      <c r="P111" s="25"/>
      <c r="Q111" s="26"/>
      <c r="R111" s="25"/>
      <c r="S111" s="23"/>
      <c r="T111" s="27"/>
      <c r="U111" s="25"/>
      <c r="V111" s="25"/>
    </row>
    <row r="112" spans="1:22" s="76" customFormat="1" ht="11.45" customHeight="1" x14ac:dyDescent="0.2">
      <c r="A112" s="23"/>
      <c r="B112" s="7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3"/>
      <c r="O112" s="24"/>
      <c r="P112" s="25"/>
      <c r="Q112" s="26"/>
      <c r="R112" s="25"/>
      <c r="S112" s="23"/>
      <c r="T112" s="27"/>
      <c r="U112" s="25"/>
      <c r="V112" s="25"/>
    </row>
    <row r="113" spans="1:22" s="76" customFormat="1" ht="11.45" customHeight="1" x14ac:dyDescent="0.2">
      <c r="A113" s="23"/>
      <c r="B113" s="7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3"/>
      <c r="O113" s="24"/>
      <c r="P113" s="25"/>
      <c r="Q113" s="26"/>
      <c r="R113" s="25"/>
      <c r="S113" s="23"/>
      <c r="T113" s="27"/>
      <c r="U113" s="25"/>
      <c r="V113" s="25"/>
    </row>
    <row r="114" spans="1:22" s="76" customFormat="1" ht="11.45" customHeight="1" x14ac:dyDescent="0.2">
      <c r="A114" s="23"/>
      <c r="B114" s="75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3"/>
      <c r="O114" s="24"/>
      <c r="P114" s="25"/>
      <c r="Q114" s="26"/>
      <c r="R114" s="25"/>
      <c r="S114" s="23"/>
      <c r="T114" s="27"/>
      <c r="U114" s="25"/>
      <c r="V114" s="25"/>
    </row>
    <row r="115" spans="1:22" s="76" customFormat="1" ht="11.45" customHeight="1" x14ac:dyDescent="0.2">
      <c r="A115" s="23"/>
      <c r="B115" s="75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3"/>
      <c r="O115" s="24"/>
      <c r="P115" s="25"/>
      <c r="Q115" s="26"/>
      <c r="R115" s="25"/>
      <c r="S115" s="23"/>
      <c r="T115" s="27"/>
      <c r="U115" s="25"/>
      <c r="V115" s="25"/>
    </row>
    <row r="116" spans="1:22" s="76" customFormat="1" ht="11.45" customHeight="1" x14ac:dyDescent="0.2">
      <c r="A116" s="23"/>
      <c r="B116" s="75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3"/>
      <c r="O116" s="24"/>
      <c r="P116" s="25"/>
      <c r="Q116" s="26"/>
      <c r="R116" s="25"/>
      <c r="S116" s="23"/>
      <c r="T116" s="27"/>
      <c r="U116" s="25"/>
      <c r="V116" s="25"/>
    </row>
    <row r="117" spans="1:22" s="76" customFormat="1" ht="11.45" customHeight="1" x14ac:dyDescent="0.2">
      <c r="A117" s="23"/>
      <c r="B117" s="75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3"/>
      <c r="O117" s="24"/>
      <c r="P117" s="25"/>
      <c r="Q117" s="26"/>
      <c r="R117" s="25"/>
      <c r="S117" s="23"/>
      <c r="T117" s="27"/>
      <c r="U117" s="25"/>
      <c r="V117" s="25"/>
    </row>
    <row r="118" spans="1:22" s="76" customFormat="1" ht="11.45" customHeight="1" x14ac:dyDescent="0.2">
      <c r="A118" s="23"/>
      <c r="B118" s="75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3"/>
      <c r="O118" s="24"/>
      <c r="P118" s="25"/>
      <c r="Q118" s="26"/>
      <c r="R118" s="25"/>
      <c r="S118" s="23"/>
      <c r="T118" s="27"/>
      <c r="U118" s="25"/>
      <c r="V118" s="25"/>
    </row>
    <row r="119" spans="1:22" s="76" customFormat="1" ht="11.45" customHeight="1" x14ac:dyDescent="0.2">
      <c r="A119" s="23"/>
      <c r="B119" s="75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3"/>
      <c r="O119" s="24"/>
      <c r="P119" s="25"/>
      <c r="Q119" s="26"/>
      <c r="R119" s="25"/>
      <c r="S119" s="23"/>
      <c r="T119" s="27"/>
      <c r="U119" s="25"/>
      <c r="V119" s="25"/>
    </row>
    <row r="120" spans="1:22" s="76" customFormat="1" ht="11.45" customHeight="1" x14ac:dyDescent="0.2">
      <c r="A120" s="23"/>
      <c r="B120" s="7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3"/>
      <c r="O120" s="24"/>
      <c r="P120" s="25"/>
      <c r="Q120" s="26"/>
      <c r="R120" s="25"/>
      <c r="S120" s="23"/>
      <c r="T120" s="27"/>
      <c r="U120" s="25"/>
      <c r="V120" s="25"/>
    </row>
    <row r="121" spans="1:22" s="76" customFormat="1" ht="11.45" customHeight="1" x14ac:dyDescent="0.2">
      <c r="A121" s="23"/>
      <c r="B121" s="75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3"/>
      <c r="O121" s="24"/>
      <c r="P121" s="25"/>
      <c r="Q121" s="26"/>
      <c r="R121" s="25"/>
      <c r="S121" s="23"/>
      <c r="T121" s="27"/>
      <c r="U121" s="25"/>
      <c r="V121" s="25"/>
    </row>
    <row r="122" spans="1:22" s="76" customFormat="1" ht="11.45" customHeight="1" x14ac:dyDescent="0.2">
      <c r="A122" s="23"/>
      <c r="B122" s="75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3"/>
      <c r="O122" s="24"/>
      <c r="P122" s="25"/>
      <c r="Q122" s="26"/>
      <c r="R122" s="25"/>
      <c r="S122" s="23"/>
      <c r="T122" s="27"/>
      <c r="U122" s="25"/>
      <c r="V122" s="25"/>
    </row>
    <row r="123" spans="1:22" s="76" customFormat="1" ht="11.45" customHeight="1" x14ac:dyDescent="0.2">
      <c r="A123" s="23"/>
      <c r="B123" s="75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3"/>
      <c r="O123" s="24"/>
      <c r="P123" s="25"/>
      <c r="Q123" s="26"/>
      <c r="R123" s="25"/>
      <c r="S123" s="23"/>
      <c r="T123" s="27"/>
      <c r="U123" s="25"/>
      <c r="V123" s="25"/>
    </row>
    <row r="124" spans="1:22" s="76" customFormat="1" ht="11.45" customHeight="1" x14ac:dyDescent="0.2">
      <c r="A124" s="23"/>
      <c r="B124" s="75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3"/>
      <c r="O124" s="24"/>
      <c r="P124" s="25"/>
      <c r="Q124" s="26"/>
      <c r="R124" s="25"/>
      <c r="S124" s="23"/>
      <c r="T124" s="27"/>
      <c r="U124" s="25"/>
      <c r="V124" s="25"/>
    </row>
    <row r="125" spans="1:22" s="76" customFormat="1" ht="11.45" customHeight="1" x14ac:dyDescent="0.2">
      <c r="A125" s="23"/>
      <c r="B125" s="75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3"/>
      <c r="O125" s="24"/>
      <c r="P125" s="25"/>
      <c r="Q125" s="26"/>
      <c r="R125" s="25"/>
      <c r="S125" s="23"/>
      <c r="T125" s="27"/>
      <c r="U125" s="25"/>
      <c r="V125" s="25"/>
    </row>
    <row r="126" spans="1:22" s="76" customFormat="1" ht="11.45" customHeight="1" x14ac:dyDescent="0.2">
      <c r="A126" s="23"/>
      <c r="B126" s="75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3"/>
      <c r="O126" s="24"/>
      <c r="P126" s="25"/>
      <c r="Q126" s="26"/>
      <c r="R126" s="25"/>
      <c r="S126" s="23"/>
      <c r="T126" s="27"/>
      <c r="U126" s="25"/>
      <c r="V126" s="25"/>
    </row>
    <row r="127" spans="1:22" s="76" customFormat="1" ht="11.45" customHeight="1" x14ac:dyDescent="0.2">
      <c r="A127" s="23"/>
      <c r="B127" s="75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3"/>
      <c r="O127" s="24"/>
      <c r="P127" s="25"/>
      <c r="Q127" s="26"/>
      <c r="R127" s="25"/>
      <c r="S127" s="23"/>
      <c r="T127" s="27"/>
      <c r="U127" s="25"/>
      <c r="V127" s="25"/>
    </row>
    <row r="128" spans="1:22" s="76" customFormat="1" ht="11.45" customHeight="1" x14ac:dyDescent="0.2">
      <c r="A128" s="23"/>
      <c r="B128" s="75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3"/>
      <c r="O128" s="24"/>
      <c r="P128" s="25"/>
      <c r="Q128" s="26"/>
      <c r="R128" s="25"/>
      <c r="S128" s="23"/>
      <c r="T128" s="27"/>
      <c r="U128" s="25"/>
      <c r="V128" s="25"/>
    </row>
    <row r="129" spans="1:22" s="76" customFormat="1" ht="11.45" customHeight="1" x14ac:dyDescent="0.2">
      <c r="A129" s="23"/>
      <c r="B129" s="75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3"/>
      <c r="O129" s="24"/>
      <c r="P129" s="25"/>
      <c r="Q129" s="26"/>
      <c r="R129" s="25"/>
      <c r="S129" s="23"/>
      <c r="T129" s="27"/>
      <c r="U129" s="25"/>
      <c r="V129" s="25"/>
    </row>
    <row r="130" spans="1:22" s="76" customFormat="1" ht="11.45" customHeight="1" x14ac:dyDescent="0.2">
      <c r="A130" s="23"/>
      <c r="B130" s="75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3"/>
      <c r="O130" s="24"/>
      <c r="P130" s="25"/>
      <c r="Q130" s="26"/>
      <c r="R130" s="25"/>
      <c r="S130" s="23"/>
      <c r="T130" s="27"/>
      <c r="U130" s="25"/>
      <c r="V130" s="25"/>
    </row>
    <row r="131" spans="1:22" s="76" customFormat="1" ht="11.45" customHeight="1" x14ac:dyDescent="0.2">
      <c r="A131" s="23"/>
      <c r="B131" s="75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3"/>
      <c r="O131" s="24"/>
      <c r="P131" s="25"/>
      <c r="Q131" s="26"/>
      <c r="R131" s="25"/>
      <c r="S131" s="23"/>
      <c r="T131" s="27"/>
      <c r="U131" s="25"/>
      <c r="V131" s="25"/>
    </row>
    <row r="132" spans="1:22" s="76" customFormat="1" ht="11.45" customHeight="1" x14ac:dyDescent="0.2">
      <c r="A132" s="23"/>
      <c r="B132" s="75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3"/>
      <c r="O132" s="24"/>
      <c r="P132" s="25"/>
      <c r="Q132" s="26"/>
      <c r="R132" s="25"/>
      <c r="S132" s="23"/>
      <c r="T132" s="27"/>
      <c r="U132" s="25"/>
      <c r="V132" s="25"/>
    </row>
    <row r="133" spans="1:22" s="76" customFormat="1" ht="11.45" customHeight="1" x14ac:dyDescent="0.2">
      <c r="A133" s="23"/>
      <c r="B133" s="75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3"/>
      <c r="O133" s="24"/>
      <c r="P133" s="25"/>
      <c r="Q133" s="26"/>
      <c r="R133" s="25"/>
      <c r="S133" s="23"/>
      <c r="T133" s="27"/>
      <c r="U133" s="25"/>
      <c r="V133" s="25"/>
    </row>
    <row r="134" spans="1:22" s="76" customFormat="1" ht="11.45" customHeight="1" x14ac:dyDescent="0.2">
      <c r="A134" s="23"/>
      <c r="B134" s="75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3"/>
      <c r="O134" s="24"/>
      <c r="P134" s="25"/>
      <c r="Q134" s="26"/>
      <c r="R134" s="25"/>
      <c r="S134" s="23"/>
      <c r="T134" s="27"/>
      <c r="U134" s="25"/>
      <c r="V134" s="25"/>
    </row>
    <row r="135" spans="1:22" s="76" customFormat="1" ht="11.45" customHeight="1" x14ac:dyDescent="0.2">
      <c r="A135" s="23"/>
      <c r="B135" s="75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3"/>
      <c r="O135" s="24"/>
      <c r="P135" s="25"/>
      <c r="Q135" s="26"/>
      <c r="R135" s="25"/>
      <c r="S135" s="23"/>
      <c r="T135" s="27"/>
      <c r="U135" s="25"/>
      <c r="V135" s="25"/>
    </row>
    <row r="136" spans="1:22" s="76" customFormat="1" ht="11.45" customHeight="1" x14ac:dyDescent="0.2">
      <c r="A136" s="23"/>
      <c r="B136" s="75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3"/>
      <c r="O136" s="24"/>
      <c r="P136" s="25"/>
      <c r="Q136" s="26"/>
      <c r="R136" s="25"/>
      <c r="S136" s="23"/>
      <c r="T136" s="27"/>
      <c r="U136" s="25"/>
      <c r="V136" s="25"/>
    </row>
    <row r="137" spans="1:22" s="76" customFormat="1" ht="11.45" customHeight="1" x14ac:dyDescent="0.2">
      <c r="A137" s="23"/>
      <c r="B137" s="75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3"/>
      <c r="O137" s="24"/>
      <c r="P137" s="25"/>
      <c r="Q137" s="26"/>
      <c r="R137" s="25"/>
      <c r="S137" s="23"/>
      <c r="T137" s="27"/>
      <c r="U137" s="25"/>
      <c r="V137" s="25"/>
    </row>
    <row r="138" spans="1:22" s="76" customFormat="1" ht="11.45" customHeight="1" x14ac:dyDescent="0.2">
      <c r="A138" s="23"/>
      <c r="B138" s="75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3"/>
      <c r="O138" s="24"/>
      <c r="P138" s="25"/>
      <c r="Q138" s="26"/>
      <c r="R138" s="25"/>
      <c r="S138" s="23"/>
      <c r="T138" s="27"/>
      <c r="U138" s="25"/>
      <c r="V138" s="25"/>
    </row>
    <row r="139" spans="1:22" s="76" customFormat="1" ht="11.45" customHeight="1" x14ac:dyDescent="0.2">
      <c r="A139" s="23"/>
      <c r="B139" s="75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3"/>
      <c r="O139" s="24"/>
      <c r="P139" s="25"/>
      <c r="Q139" s="26"/>
      <c r="R139" s="25"/>
      <c r="S139" s="23"/>
      <c r="T139" s="27"/>
      <c r="U139" s="25"/>
      <c r="V139" s="25"/>
    </row>
    <row r="140" spans="1:22" s="76" customFormat="1" ht="11.45" customHeight="1" x14ac:dyDescent="0.2">
      <c r="A140" s="23"/>
      <c r="B140" s="75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3"/>
      <c r="O140" s="24"/>
      <c r="P140" s="25"/>
      <c r="Q140" s="26"/>
      <c r="R140" s="25"/>
      <c r="S140" s="23"/>
      <c r="T140" s="27"/>
      <c r="U140" s="25"/>
      <c r="V140" s="25"/>
    </row>
    <row r="141" spans="1:22" s="76" customFormat="1" ht="11.45" customHeight="1" x14ac:dyDescent="0.2">
      <c r="A141" s="23"/>
      <c r="B141" s="75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3"/>
      <c r="O141" s="24"/>
      <c r="P141" s="25"/>
      <c r="Q141" s="26"/>
      <c r="R141" s="25"/>
      <c r="S141" s="23"/>
      <c r="T141" s="27"/>
      <c r="U141" s="25"/>
      <c r="V141" s="25"/>
    </row>
    <row r="142" spans="1:22" s="76" customFormat="1" ht="11.45" customHeight="1" x14ac:dyDescent="0.2">
      <c r="A142" s="23"/>
      <c r="B142" s="75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3"/>
      <c r="O142" s="24"/>
      <c r="P142" s="25"/>
      <c r="Q142" s="26"/>
      <c r="R142" s="25"/>
      <c r="S142" s="23"/>
      <c r="T142" s="27"/>
      <c r="U142" s="25"/>
      <c r="V142" s="25"/>
    </row>
    <row r="143" spans="1:22" s="76" customFormat="1" ht="11.45" customHeight="1" x14ac:dyDescent="0.2">
      <c r="A143" s="23"/>
      <c r="B143" s="75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3"/>
      <c r="O143" s="24"/>
      <c r="P143" s="25"/>
      <c r="Q143" s="26"/>
      <c r="R143" s="25"/>
      <c r="S143" s="23"/>
      <c r="T143" s="27"/>
      <c r="U143" s="25"/>
      <c r="V143" s="25"/>
    </row>
    <row r="144" spans="1:22" s="76" customFormat="1" ht="11.45" customHeight="1" x14ac:dyDescent="0.2">
      <c r="A144" s="23"/>
      <c r="B144" s="75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3"/>
      <c r="O144" s="24"/>
      <c r="P144" s="25"/>
      <c r="Q144" s="26"/>
      <c r="R144" s="25"/>
      <c r="S144" s="23"/>
      <c r="T144" s="27"/>
      <c r="U144" s="25"/>
      <c r="V144" s="25"/>
    </row>
    <row r="145" spans="1:22" s="76" customFormat="1" ht="11.45" customHeight="1" x14ac:dyDescent="0.2">
      <c r="A145" s="23"/>
      <c r="B145" s="75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3"/>
      <c r="O145" s="24"/>
      <c r="P145" s="25"/>
      <c r="Q145" s="26"/>
      <c r="R145" s="25"/>
      <c r="S145" s="23"/>
      <c r="T145" s="27"/>
      <c r="U145" s="25"/>
      <c r="V145" s="25"/>
    </row>
    <row r="146" spans="1:22" s="76" customFormat="1" ht="11.45" customHeight="1" x14ac:dyDescent="0.2">
      <c r="A146" s="23"/>
      <c r="B146" s="75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3"/>
      <c r="O146" s="24"/>
      <c r="P146" s="25"/>
      <c r="Q146" s="26"/>
      <c r="R146" s="25"/>
      <c r="S146" s="23"/>
      <c r="T146" s="27"/>
      <c r="U146" s="25"/>
      <c r="V146" s="25"/>
    </row>
    <row r="147" spans="1:22" s="76" customFormat="1" ht="11.45" customHeight="1" x14ac:dyDescent="0.2">
      <c r="A147" s="23"/>
      <c r="B147" s="75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3"/>
      <c r="O147" s="24"/>
      <c r="P147" s="25"/>
      <c r="Q147" s="26"/>
      <c r="R147" s="25"/>
      <c r="S147" s="23"/>
      <c r="T147" s="27"/>
      <c r="U147" s="25"/>
      <c r="V147" s="25"/>
    </row>
    <row r="148" spans="1:22" s="76" customFormat="1" ht="11.45" customHeight="1" x14ac:dyDescent="0.2">
      <c r="A148" s="23"/>
      <c r="B148" s="75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3"/>
      <c r="O148" s="24"/>
      <c r="P148" s="25"/>
      <c r="Q148" s="26"/>
      <c r="R148" s="25"/>
      <c r="S148" s="23"/>
      <c r="T148" s="27"/>
      <c r="U148" s="25"/>
      <c r="V148" s="25"/>
    </row>
    <row r="149" spans="1:22" s="76" customFormat="1" ht="11.45" customHeight="1" x14ac:dyDescent="0.2">
      <c r="A149" s="23"/>
      <c r="B149" s="75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3"/>
      <c r="O149" s="24"/>
      <c r="P149" s="25"/>
      <c r="Q149" s="26"/>
      <c r="R149" s="25"/>
      <c r="S149" s="23"/>
      <c r="T149" s="27"/>
      <c r="U149" s="25"/>
      <c r="V149" s="25"/>
    </row>
    <row r="150" spans="1:22" s="76" customFormat="1" ht="11.45" customHeight="1" x14ac:dyDescent="0.2">
      <c r="A150" s="23"/>
      <c r="B150" s="75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3"/>
      <c r="O150" s="24"/>
      <c r="P150" s="25"/>
      <c r="Q150" s="26"/>
      <c r="R150" s="25"/>
      <c r="S150" s="23"/>
      <c r="T150" s="27"/>
      <c r="U150" s="25"/>
      <c r="V150" s="25"/>
    </row>
    <row r="151" spans="1:22" s="76" customFormat="1" ht="11.45" customHeight="1" x14ac:dyDescent="0.2">
      <c r="A151" s="23"/>
      <c r="B151" s="75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3"/>
      <c r="O151" s="24"/>
      <c r="P151" s="25"/>
      <c r="Q151" s="26"/>
      <c r="R151" s="25"/>
      <c r="S151" s="23"/>
      <c r="T151" s="27"/>
      <c r="U151" s="25"/>
      <c r="V151" s="25"/>
    </row>
    <row r="152" spans="1:22" s="76" customFormat="1" ht="11.45" customHeight="1" x14ac:dyDescent="0.2">
      <c r="A152" s="23"/>
      <c r="B152" s="75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3"/>
      <c r="O152" s="24"/>
      <c r="P152" s="25"/>
      <c r="Q152" s="26"/>
      <c r="R152" s="25"/>
      <c r="S152" s="23"/>
      <c r="T152" s="27"/>
      <c r="U152" s="25"/>
      <c r="V152" s="25"/>
    </row>
    <row r="153" spans="1:22" s="76" customFormat="1" ht="11.45" customHeight="1" x14ac:dyDescent="0.2">
      <c r="A153" s="23"/>
      <c r="B153" s="75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3"/>
      <c r="O153" s="24"/>
      <c r="P153" s="25"/>
      <c r="Q153" s="26"/>
      <c r="R153" s="25"/>
      <c r="S153" s="23"/>
      <c r="T153" s="27"/>
      <c r="U153" s="25"/>
      <c r="V153" s="25"/>
    </row>
    <row r="154" spans="1:22" s="76" customFormat="1" ht="11.45" customHeight="1" x14ac:dyDescent="0.2">
      <c r="A154" s="23"/>
      <c r="B154" s="75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3"/>
      <c r="O154" s="24"/>
      <c r="P154" s="25"/>
      <c r="Q154" s="26"/>
      <c r="R154" s="25"/>
      <c r="S154" s="23"/>
      <c r="T154" s="27"/>
      <c r="U154" s="25"/>
      <c r="V154" s="25"/>
    </row>
    <row r="155" spans="1:22" s="76" customFormat="1" ht="11.45" customHeight="1" x14ac:dyDescent="0.2">
      <c r="A155" s="23"/>
      <c r="B155" s="75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3"/>
      <c r="O155" s="24"/>
      <c r="P155" s="25"/>
      <c r="Q155" s="26"/>
      <c r="R155" s="25"/>
      <c r="S155" s="23"/>
      <c r="T155" s="27"/>
      <c r="U155" s="25"/>
      <c r="V155" s="25"/>
    </row>
    <row r="156" spans="1:22" s="76" customFormat="1" ht="11.45" customHeight="1" x14ac:dyDescent="0.2">
      <c r="A156" s="23"/>
      <c r="B156" s="75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3"/>
      <c r="O156" s="24"/>
      <c r="P156" s="25"/>
      <c r="Q156" s="26"/>
      <c r="R156" s="25"/>
      <c r="S156" s="23"/>
      <c r="T156" s="27"/>
      <c r="U156" s="25"/>
      <c r="V156" s="25"/>
    </row>
    <row r="157" spans="1:22" s="76" customFormat="1" ht="11.45" customHeight="1" x14ac:dyDescent="0.2">
      <c r="A157" s="23"/>
      <c r="B157" s="75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3"/>
      <c r="O157" s="24"/>
      <c r="P157" s="25"/>
      <c r="Q157" s="26"/>
      <c r="R157" s="25"/>
      <c r="S157" s="23"/>
      <c r="T157" s="27"/>
      <c r="U157" s="25"/>
      <c r="V157" s="25"/>
    </row>
    <row r="158" spans="1:22" s="76" customFormat="1" ht="11.45" customHeight="1" x14ac:dyDescent="0.2">
      <c r="A158" s="23"/>
      <c r="B158" s="75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3"/>
      <c r="O158" s="24"/>
      <c r="P158" s="25"/>
      <c r="Q158" s="26"/>
      <c r="R158" s="25"/>
      <c r="S158" s="23"/>
      <c r="T158" s="27"/>
      <c r="U158" s="25"/>
      <c r="V158" s="25"/>
    </row>
    <row r="159" spans="1:22" s="76" customFormat="1" ht="11.45" customHeight="1" x14ac:dyDescent="0.2">
      <c r="A159" s="23"/>
      <c r="B159" s="75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3"/>
      <c r="O159" s="24"/>
      <c r="P159" s="25"/>
      <c r="Q159" s="26"/>
      <c r="R159" s="25"/>
      <c r="S159" s="23"/>
      <c r="T159" s="27"/>
      <c r="U159" s="25"/>
      <c r="V159" s="25"/>
    </row>
    <row r="160" spans="1:22" s="76" customFormat="1" ht="11.45" customHeight="1" x14ac:dyDescent="0.2">
      <c r="A160" s="23"/>
      <c r="B160" s="75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3"/>
      <c r="O160" s="24"/>
      <c r="P160" s="25"/>
      <c r="Q160" s="26"/>
      <c r="R160" s="25"/>
      <c r="S160" s="23"/>
      <c r="T160" s="27"/>
      <c r="U160" s="25"/>
      <c r="V160" s="25"/>
    </row>
    <row r="161" spans="1:22" s="76" customFormat="1" ht="11.45" customHeight="1" x14ac:dyDescent="0.2">
      <c r="A161" s="23"/>
      <c r="B161" s="75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3"/>
      <c r="O161" s="24"/>
      <c r="P161" s="25"/>
      <c r="Q161" s="26"/>
      <c r="R161" s="25"/>
      <c r="S161" s="23"/>
      <c r="T161" s="27"/>
      <c r="U161" s="25"/>
      <c r="V161" s="25"/>
    </row>
    <row r="162" spans="1:22" s="76" customFormat="1" ht="11.45" customHeight="1" x14ac:dyDescent="0.2">
      <c r="A162" s="23"/>
      <c r="B162" s="75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3"/>
      <c r="O162" s="24"/>
      <c r="P162" s="25"/>
      <c r="Q162" s="26"/>
      <c r="R162" s="25"/>
      <c r="S162" s="23"/>
      <c r="T162" s="27"/>
      <c r="U162" s="25"/>
      <c r="V162" s="25"/>
    </row>
    <row r="163" spans="1:22" s="76" customFormat="1" ht="11.45" customHeight="1" x14ac:dyDescent="0.2">
      <c r="A163" s="23"/>
      <c r="B163" s="75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3"/>
      <c r="O163" s="24"/>
      <c r="P163" s="25"/>
      <c r="Q163" s="26"/>
      <c r="R163" s="25"/>
      <c r="S163" s="23"/>
      <c r="T163" s="27"/>
      <c r="U163" s="25"/>
      <c r="V163" s="25"/>
    </row>
    <row r="164" spans="1:22" s="76" customFormat="1" ht="11.45" customHeight="1" x14ac:dyDescent="0.2">
      <c r="A164" s="23"/>
      <c r="B164" s="75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3"/>
      <c r="O164" s="24"/>
      <c r="P164" s="25"/>
      <c r="Q164" s="26"/>
      <c r="R164" s="25"/>
      <c r="S164" s="23"/>
      <c r="T164" s="27"/>
      <c r="U164" s="25"/>
      <c r="V164" s="25"/>
    </row>
    <row r="165" spans="1:22" s="76" customFormat="1" ht="11.45" customHeight="1" x14ac:dyDescent="0.2">
      <c r="A165" s="23"/>
      <c r="B165" s="7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3"/>
      <c r="O165" s="24"/>
      <c r="P165" s="25"/>
      <c r="Q165" s="26"/>
      <c r="R165" s="25"/>
      <c r="S165" s="23"/>
      <c r="T165" s="27"/>
      <c r="U165" s="25"/>
      <c r="V165" s="25"/>
    </row>
    <row r="166" spans="1:22" s="76" customFormat="1" ht="11.45" customHeight="1" x14ac:dyDescent="0.2">
      <c r="A166" s="23"/>
      <c r="B166" s="75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3"/>
      <c r="O166" s="24"/>
      <c r="P166" s="25"/>
      <c r="Q166" s="26"/>
      <c r="R166" s="25"/>
      <c r="S166" s="23"/>
      <c r="T166" s="27"/>
      <c r="U166" s="25"/>
      <c r="V166" s="25"/>
    </row>
    <row r="167" spans="1:22" s="76" customFormat="1" ht="11.45" customHeight="1" x14ac:dyDescent="0.2">
      <c r="A167" s="23"/>
      <c r="B167" s="75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3"/>
      <c r="O167" s="24"/>
      <c r="P167" s="25"/>
      <c r="Q167" s="26"/>
      <c r="R167" s="25"/>
      <c r="S167" s="23"/>
      <c r="T167" s="27"/>
      <c r="U167" s="25"/>
      <c r="V167" s="25"/>
    </row>
    <row r="168" spans="1:22" s="76" customFormat="1" ht="11.45" customHeight="1" x14ac:dyDescent="0.2">
      <c r="A168" s="23"/>
      <c r="B168" s="75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3"/>
      <c r="O168" s="24"/>
      <c r="P168" s="25"/>
      <c r="Q168" s="26"/>
      <c r="R168" s="25"/>
      <c r="S168" s="23"/>
      <c r="T168" s="27"/>
      <c r="U168" s="25"/>
      <c r="V168" s="25"/>
    </row>
    <row r="169" spans="1:22" s="76" customFormat="1" ht="11.45" customHeight="1" x14ac:dyDescent="0.2">
      <c r="A169" s="23"/>
      <c r="B169" s="75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3"/>
      <c r="O169" s="24"/>
      <c r="P169" s="25"/>
      <c r="Q169" s="26"/>
      <c r="R169" s="25"/>
      <c r="S169" s="23"/>
      <c r="T169" s="27"/>
      <c r="U169" s="25"/>
      <c r="V169" s="25"/>
    </row>
    <row r="170" spans="1:22" s="76" customFormat="1" ht="11.45" customHeight="1" x14ac:dyDescent="0.2">
      <c r="A170" s="23"/>
      <c r="B170" s="75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3"/>
      <c r="O170" s="24"/>
      <c r="P170" s="25"/>
      <c r="Q170" s="26"/>
      <c r="R170" s="25"/>
      <c r="S170" s="23"/>
      <c r="T170" s="27"/>
      <c r="U170" s="25"/>
      <c r="V170" s="25"/>
    </row>
    <row r="171" spans="1:22" s="76" customFormat="1" ht="11.45" customHeight="1" x14ac:dyDescent="0.2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1:22" s="76" customFormat="1" ht="11.45" customHeight="1" x14ac:dyDescent="0.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1:22" s="76" customFormat="1" ht="11.45" customHeight="1" x14ac:dyDescent="0.2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1:22" s="76" customFormat="1" ht="11.45" customHeight="1" x14ac:dyDescent="0.2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1:22" s="76" customFormat="1" ht="11.45" customHeight="1" x14ac:dyDescent="0.2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1:22" s="76" customFormat="1" ht="11.45" customHeight="1" x14ac:dyDescent="0.2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1:22" s="76" customFormat="1" ht="11.45" customHeight="1" x14ac:dyDescent="0.2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1:22" s="76" customFormat="1" ht="11.45" customHeight="1" x14ac:dyDescent="0.2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1:22" s="76" customFormat="1" ht="11.45" customHeight="1" x14ac:dyDescent="0.2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1:22" s="76" customFormat="1" ht="11.45" customHeight="1" x14ac:dyDescent="0.2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1:22" s="76" customFormat="1" ht="11.45" customHeight="1" x14ac:dyDescent="0.2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1:22" s="76" customFormat="1" ht="11.45" customHeight="1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1:22" s="76" customFormat="1" ht="11.45" customHeight="1" x14ac:dyDescent="0.2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1:22" s="76" customFormat="1" ht="11.45" customHeight="1" x14ac:dyDescent="0.2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1:22" s="76" customFormat="1" ht="11.45" customHeight="1" x14ac:dyDescent="0.2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1:22" s="76" customFormat="1" ht="11.45" customHeight="1" x14ac:dyDescent="0.2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1:22" s="76" customFormat="1" ht="11.45" customHeight="1" x14ac:dyDescent="0.2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1:22" s="76" customFormat="1" ht="11.45" customHeight="1" x14ac:dyDescent="0.2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1:22" s="76" customFormat="1" ht="11.45" customHeight="1" x14ac:dyDescent="0.2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1:22" s="76" customFormat="1" ht="11.45" customHeight="1" x14ac:dyDescent="0.2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1:22" s="76" customFormat="1" ht="11.45" customHeight="1" x14ac:dyDescent="0.2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1:22" s="76" customFormat="1" ht="11.45" customHeight="1" x14ac:dyDescent="0.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1:22" s="76" customFormat="1" ht="11.45" customHeight="1" x14ac:dyDescent="0.2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1:22" s="76" customFormat="1" ht="11.45" customHeight="1" x14ac:dyDescent="0.2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1:22" s="76" customFormat="1" ht="11.45" customHeight="1" x14ac:dyDescent="0.2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1:22" s="76" customFormat="1" ht="11.45" customHeight="1" x14ac:dyDescent="0.2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1:22" s="76" customFormat="1" ht="11.45" customHeight="1" x14ac:dyDescent="0.2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1:22" s="76" customFormat="1" ht="11.45" customHeight="1" x14ac:dyDescent="0.2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1:22" s="76" customFormat="1" ht="11.45" customHeight="1" x14ac:dyDescent="0.2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1:22" s="76" customFormat="1" ht="11.45" customHeight="1" x14ac:dyDescent="0.2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1:22" s="76" customFormat="1" ht="11.45" customHeight="1" x14ac:dyDescent="0.2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1:22" s="76" customFormat="1" ht="11.45" customHeight="1" x14ac:dyDescent="0.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1:22" s="76" customFormat="1" ht="11.45" customHeight="1" x14ac:dyDescent="0.2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1:22" s="76" customFormat="1" ht="11.45" customHeight="1" x14ac:dyDescent="0.2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1:22" s="76" customFormat="1" ht="11.45" customHeight="1" x14ac:dyDescent="0.2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1:22" s="76" customFormat="1" ht="11.45" customHeight="1" x14ac:dyDescent="0.2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1:22" s="76" customFormat="1" ht="11.45" customHeight="1" x14ac:dyDescent="0.2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1:22" s="76" customFormat="1" ht="11.45" customHeight="1" x14ac:dyDescent="0.2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1:22" s="76" customFormat="1" ht="11.45" customHeight="1" x14ac:dyDescent="0.2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1:22" s="76" customFormat="1" ht="11.45" customHeight="1" x14ac:dyDescent="0.2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1:22" s="76" customFormat="1" ht="11.45" customHeight="1" x14ac:dyDescent="0.2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1:22" s="76" customFormat="1" ht="11.45" customHeight="1" x14ac:dyDescent="0.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1:22" s="76" customFormat="1" ht="11.45" customHeight="1" x14ac:dyDescent="0.2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1:22" s="76" customFormat="1" ht="11.45" customHeight="1" x14ac:dyDescent="0.2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1:22" s="76" customFormat="1" ht="11.45" customHeight="1" x14ac:dyDescent="0.2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1:22" s="76" customFormat="1" ht="11.45" customHeight="1" x14ac:dyDescent="0.2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1:22" s="76" customFormat="1" ht="11.45" customHeight="1" x14ac:dyDescent="0.2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1:22" s="76" customFormat="1" ht="11.45" customHeight="1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1:22" s="76" customFormat="1" ht="11.45" customHeight="1" x14ac:dyDescent="0.2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1:22" s="76" customFormat="1" ht="11.45" customHeight="1" x14ac:dyDescent="0.2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1:22" s="76" customFormat="1" ht="11.45" customHeight="1" x14ac:dyDescent="0.2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1:22" s="76" customFormat="1" ht="11.45" customHeight="1" x14ac:dyDescent="0.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1:22" s="76" customFormat="1" ht="11.45" customHeight="1" x14ac:dyDescent="0.2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1:22" s="76" customFormat="1" ht="11.45" customHeight="1" x14ac:dyDescent="0.2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1:22" s="76" customFormat="1" ht="11.45" customHeight="1" x14ac:dyDescent="0.2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1:22" s="76" customFormat="1" ht="11.45" customHeight="1" x14ac:dyDescent="0.2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1:22" s="76" customFormat="1" ht="11.45" customHeight="1" x14ac:dyDescent="0.2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  <row r="228" spans="1:22" s="76" customFormat="1" ht="11.45" customHeight="1" x14ac:dyDescent="0.2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</row>
    <row r="229" spans="1:22" s="76" customFormat="1" ht="11.45" customHeight="1" x14ac:dyDescent="0.2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</row>
    <row r="230" spans="1:22" s="76" customFormat="1" ht="11.45" customHeight="1" x14ac:dyDescent="0.2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</row>
    <row r="231" spans="1:22" s="76" customFormat="1" ht="11.45" customHeight="1" x14ac:dyDescent="0.2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</row>
    <row r="232" spans="1:22" s="76" customFormat="1" ht="11.45" customHeight="1" x14ac:dyDescent="0.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</row>
    <row r="233" spans="1:22" s="76" customFormat="1" ht="11.45" customHeight="1" x14ac:dyDescent="0.2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</row>
    <row r="234" spans="1:22" s="76" customFormat="1" ht="11.45" customHeight="1" x14ac:dyDescent="0.2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</row>
    <row r="235" spans="1:22" s="76" customFormat="1" ht="11.45" customHeight="1" x14ac:dyDescent="0.2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</row>
    <row r="236" spans="1:22" s="76" customFormat="1" ht="11.45" customHeight="1" x14ac:dyDescent="0.2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</row>
    <row r="237" spans="1:22" s="76" customFormat="1" ht="11.45" customHeight="1" x14ac:dyDescent="0.2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</row>
    <row r="238" spans="1:22" s="76" customFormat="1" ht="11.45" customHeight="1" x14ac:dyDescent="0.2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</row>
    <row r="239" spans="1:22" s="76" customFormat="1" ht="11.45" customHeight="1" x14ac:dyDescent="0.2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</row>
    <row r="240" spans="1:22" s="76" customFormat="1" ht="11.45" customHeight="1" x14ac:dyDescent="0.2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</row>
    <row r="241" spans="1:22" s="76" customFormat="1" ht="11.45" customHeight="1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</row>
    <row r="242" spans="1:22" s="76" customFormat="1" ht="11.45" customHeight="1" x14ac:dyDescent="0.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</row>
    <row r="243" spans="1:22" s="76" customFormat="1" ht="11.45" customHeight="1" x14ac:dyDescent="0.2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</row>
    <row r="244" spans="1:22" s="76" customFormat="1" ht="11.45" customHeight="1" x14ac:dyDescent="0.2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</row>
    <row r="245" spans="1:22" s="76" customFormat="1" ht="11.45" customHeight="1" x14ac:dyDescent="0.2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</row>
    <row r="246" spans="1:22" s="76" customFormat="1" ht="11.45" customHeight="1" x14ac:dyDescent="0.2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</row>
    <row r="247" spans="1:22" s="76" customFormat="1" ht="11.45" customHeight="1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</row>
    <row r="248" spans="1:22" s="76" customFormat="1" ht="11.45" customHeight="1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</row>
    <row r="249" spans="1:22" s="76" customFormat="1" ht="11.45" customHeight="1" x14ac:dyDescent="0.2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</row>
    <row r="250" spans="1:22" s="76" customFormat="1" ht="11.45" customHeight="1" x14ac:dyDescent="0.2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</row>
    <row r="251" spans="1:22" s="76" customFormat="1" ht="11.45" customHeight="1" x14ac:dyDescent="0.2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</row>
    <row r="252" spans="1:22" s="76" customFormat="1" ht="11.45" customHeight="1" x14ac:dyDescent="0.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</row>
    <row r="253" spans="1:22" s="76" customFormat="1" ht="11.45" customHeight="1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</row>
    <row r="254" spans="1:22" s="76" customFormat="1" ht="11.45" customHeight="1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</row>
    <row r="255" spans="1:22" s="76" customFormat="1" ht="11.45" customHeight="1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</row>
    <row r="256" spans="1:22" s="76" customFormat="1" ht="11.45" customHeight="1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</row>
    <row r="257" spans="1:22" s="76" customFormat="1" ht="11.45" customHeight="1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</row>
    <row r="258" spans="1:22" s="76" customFormat="1" ht="11.45" customHeight="1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</row>
    <row r="259" spans="1:22" s="76" customFormat="1" ht="11.45" customHeight="1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</row>
    <row r="260" spans="1:22" s="76" customFormat="1" ht="11.45" customHeight="1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</row>
    <row r="261" spans="1:22" s="76" customFormat="1" ht="11.45" customHeight="1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</row>
    <row r="262" spans="1:22" s="76" customFormat="1" ht="11.45" customHeight="1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</row>
    <row r="263" spans="1:22" s="76" customFormat="1" ht="11.45" customHeight="1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</row>
    <row r="264" spans="1:22" s="76" customFormat="1" ht="11.45" customHeight="1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</row>
    <row r="265" spans="1:22" s="76" customFormat="1" ht="11.45" customHeight="1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</row>
    <row r="266" spans="1:22" s="76" customFormat="1" ht="11.45" customHeight="1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</row>
    <row r="267" spans="1:22" s="76" customFormat="1" ht="11.45" customHeight="1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</row>
    <row r="268" spans="1:22" s="76" customFormat="1" ht="11.45" customHeight="1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</row>
    <row r="269" spans="1:22" s="76" customFormat="1" ht="11.45" customHeight="1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</row>
    <row r="270" spans="1:22" s="76" customFormat="1" ht="11.45" customHeight="1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</row>
    <row r="271" spans="1:22" s="76" customFormat="1" ht="11.45" customHeight="1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</row>
    <row r="272" spans="1:22" s="76" customFormat="1" ht="11.45" customHeight="1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</row>
    <row r="273" spans="1:22" s="76" customFormat="1" ht="11.45" customHeight="1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</row>
    <row r="274" spans="1:22" s="76" customFormat="1" ht="11.45" customHeight="1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</row>
    <row r="275" spans="1:22" s="76" customFormat="1" ht="11.45" customHeight="1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</row>
    <row r="276" spans="1:22" s="76" customFormat="1" ht="11.45" customHeight="1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</row>
    <row r="277" spans="1:22" s="76" customFormat="1" ht="11.45" customHeight="1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</row>
    <row r="278" spans="1:22" s="76" customFormat="1" ht="11.45" customHeight="1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</row>
    <row r="279" spans="1:22" s="76" customFormat="1" ht="11.45" customHeight="1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</row>
    <row r="280" spans="1:22" s="76" customFormat="1" ht="11.45" customHeight="1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</row>
    <row r="281" spans="1:22" s="76" customFormat="1" ht="11.45" customHeight="1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</row>
    <row r="282" spans="1:22" s="76" customFormat="1" ht="11.45" customHeight="1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</row>
    <row r="283" spans="1:22" s="76" customFormat="1" ht="11.45" customHeight="1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</row>
    <row r="284" spans="1:22" s="76" customFormat="1" ht="11.45" customHeight="1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</row>
    <row r="285" spans="1:22" s="76" customFormat="1" ht="11.45" customHeight="1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</row>
    <row r="286" spans="1:22" s="76" customFormat="1" ht="11.45" customHeight="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</row>
    <row r="287" spans="1:22" s="76" customFormat="1" ht="11.45" customHeight="1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</row>
    <row r="288" spans="1:22" s="76" customFormat="1" ht="11.45" customHeight="1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</row>
    <row r="289" spans="1:22" s="76" customFormat="1" ht="11.45" customHeight="1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</row>
    <row r="290" spans="1:22" s="76" customFormat="1" ht="11.45" customHeight="1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</row>
    <row r="291" spans="1:22" s="76" customFormat="1" ht="11.45" customHeight="1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</row>
    <row r="292" spans="1:22" s="76" customFormat="1" ht="11.45" customHeight="1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</row>
    <row r="293" spans="1:22" s="76" customFormat="1" ht="11.45" customHeight="1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</row>
    <row r="294" spans="1:22" s="76" customFormat="1" ht="11.45" customHeight="1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</row>
    <row r="295" spans="1:22" s="76" customFormat="1" ht="11.45" customHeight="1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</row>
    <row r="296" spans="1:22" s="76" customFormat="1" ht="11.45" customHeight="1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</row>
    <row r="297" spans="1:22" s="76" customFormat="1" ht="11.45" customHeight="1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</row>
    <row r="298" spans="1:22" s="76" customFormat="1" ht="11.45" customHeight="1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</row>
    <row r="299" spans="1:22" s="76" customFormat="1" ht="11.45" customHeight="1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</row>
    <row r="300" spans="1:22" s="76" customFormat="1" ht="11.45" customHeight="1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</row>
    <row r="301" spans="1:22" s="76" customFormat="1" ht="11.45" customHeight="1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</row>
    <row r="302" spans="1:22" s="76" customFormat="1" ht="11.45" customHeight="1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</row>
    <row r="303" spans="1:22" s="76" customFormat="1" ht="11.45" customHeight="1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</row>
    <row r="304" spans="1:22" s="76" customFormat="1" ht="11.45" customHeight="1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</row>
    <row r="305" spans="1:22" s="76" customFormat="1" ht="11.45" customHeight="1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</row>
    <row r="306" spans="1:22" s="76" customFormat="1" ht="11.45" customHeight="1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</row>
    <row r="307" spans="1:22" s="76" customFormat="1" ht="11.45" customHeight="1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</row>
    <row r="308" spans="1:22" s="76" customFormat="1" ht="11.45" customHeight="1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</row>
    <row r="309" spans="1:22" s="76" customFormat="1" ht="11.45" customHeight="1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</row>
    <row r="310" spans="1:22" s="76" customFormat="1" ht="11.45" customHeight="1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</row>
    <row r="311" spans="1:22" s="76" customFormat="1" ht="11.45" customHeight="1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</row>
    <row r="312" spans="1:22" s="76" customFormat="1" ht="11.45" customHeight="1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</row>
    <row r="313" spans="1:22" s="76" customFormat="1" ht="11.45" customHeight="1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</row>
    <row r="314" spans="1:22" s="76" customFormat="1" ht="11.45" customHeight="1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</row>
    <row r="315" spans="1:22" s="76" customFormat="1" ht="11.45" customHeight="1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</row>
    <row r="316" spans="1:22" s="76" customFormat="1" ht="11.45" customHeight="1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</row>
    <row r="317" spans="1:22" s="76" customFormat="1" ht="11.45" customHeight="1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</row>
    <row r="318" spans="1:22" s="76" customFormat="1" ht="11.45" customHeight="1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</row>
    <row r="319" spans="1:22" s="76" customFormat="1" ht="11.45" customHeight="1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</row>
    <row r="320" spans="1:22" s="76" customFormat="1" ht="11.45" customHeight="1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</row>
    <row r="321" spans="1:22" s="76" customFormat="1" ht="11.45" customHeight="1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</row>
    <row r="322" spans="1:22" s="76" customFormat="1" ht="11.45" customHeight="1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</row>
    <row r="323" spans="1:22" s="76" customFormat="1" ht="11.45" customHeight="1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</row>
    <row r="324" spans="1:22" s="76" customFormat="1" ht="11.45" customHeight="1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</row>
    <row r="325" spans="1:22" s="76" customFormat="1" ht="11.45" customHeight="1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</row>
    <row r="326" spans="1:22" s="76" customFormat="1" ht="11.45" customHeight="1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</row>
    <row r="327" spans="1:22" s="76" customFormat="1" ht="11.45" customHeight="1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</row>
    <row r="328" spans="1:22" s="76" customFormat="1" ht="11.45" customHeight="1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</row>
    <row r="329" spans="1:22" s="76" customFormat="1" ht="11.45" customHeight="1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</row>
    <row r="330" spans="1:22" s="76" customFormat="1" ht="11.45" customHeight="1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</row>
    <row r="331" spans="1:22" s="76" customFormat="1" ht="11.45" customHeight="1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</row>
    <row r="332" spans="1:22" s="76" customFormat="1" ht="11.45" customHeight="1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</row>
    <row r="333" spans="1:22" s="76" customFormat="1" ht="11.45" customHeight="1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</row>
    <row r="334" spans="1:22" s="76" customFormat="1" ht="11.45" customHeight="1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</row>
    <row r="335" spans="1:22" s="76" customFormat="1" ht="11.45" customHeight="1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</row>
    <row r="336" spans="1:22" s="76" customFormat="1" ht="11.45" customHeight="1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</row>
    <row r="337" spans="1:22" s="76" customFormat="1" ht="11.45" customHeight="1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</row>
    <row r="338" spans="1:22" s="76" customFormat="1" ht="11.45" customHeight="1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</row>
    <row r="339" spans="1:22" s="76" customFormat="1" ht="11.45" customHeight="1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</row>
    <row r="340" spans="1:22" s="76" customFormat="1" ht="11.45" customHeight="1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</row>
    <row r="341" spans="1:22" s="76" customFormat="1" ht="11.45" customHeight="1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</row>
    <row r="342" spans="1:22" s="76" customFormat="1" ht="11.45" customHeight="1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</row>
    <row r="343" spans="1:22" s="76" customFormat="1" ht="11.45" customHeight="1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</row>
    <row r="344" spans="1:22" s="76" customFormat="1" ht="11.45" customHeight="1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</row>
    <row r="345" spans="1:22" s="76" customFormat="1" ht="11.45" customHeight="1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</row>
    <row r="346" spans="1:22" s="76" customFormat="1" ht="11.45" customHeight="1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</row>
    <row r="347" spans="1:22" s="76" customFormat="1" ht="11.45" customHeight="1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</row>
    <row r="348" spans="1:22" s="76" customFormat="1" ht="11.45" customHeight="1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</row>
    <row r="349" spans="1:22" s="76" customFormat="1" ht="11.45" customHeight="1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</row>
    <row r="350" spans="1:22" s="76" customFormat="1" ht="11.45" customHeight="1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</row>
    <row r="351" spans="1:22" s="76" customFormat="1" ht="11.45" customHeight="1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</row>
    <row r="352" spans="1:22" s="76" customFormat="1" ht="11.45" customHeight="1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</row>
    <row r="353" spans="1:22" s="76" customFormat="1" ht="11.45" customHeight="1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</row>
    <row r="354" spans="1:22" s="76" customFormat="1" ht="11.45" customHeight="1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</row>
    <row r="355" spans="1:22" s="76" customFormat="1" ht="11.45" customHeight="1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</row>
    <row r="356" spans="1:22" s="76" customFormat="1" ht="11.45" customHeight="1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</row>
    <row r="357" spans="1:22" s="76" customFormat="1" ht="11.45" customHeight="1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</row>
    <row r="358" spans="1:22" s="76" customFormat="1" ht="11.45" customHeight="1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</row>
    <row r="359" spans="1:22" s="76" customFormat="1" ht="11.45" customHeight="1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</row>
    <row r="360" spans="1:22" s="76" customFormat="1" ht="11.45" customHeight="1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</row>
    <row r="361" spans="1:22" s="76" customFormat="1" ht="11.45" customHeight="1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</row>
    <row r="362" spans="1:22" s="76" customFormat="1" ht="11.45" customHeight="1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</row>
    <row r="363" spans="1:22" s="76" customFormat="1" ht="11.45" customHeight="1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</row>
    <row r="364" spans="1:22" s="76" customFormat="1" ht="11.45" customHeight="1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</row>
    <row r="365" spans="1:22" s="76" customFormat="1" ht="11.45" customHeight="1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</row>
    <row r="366" spans="1:22" s="76" customFormat="1" ht="11.45" customHeight="1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</row>
    <row r="367" spans="1:22" s="76" customFormat="1" ht="11.45" customHeight="1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</row>
    <row r="368" spans="1:22" s="76" customFormat="1" ht="11.45" customHeight="1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</row>
    <row r="369" spans="1:22" s="76" customFormat="1" ht="11.45" customHeight="1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</row>
    <row r="370" spans="1:22" s="76" customFormat="1" ht="11.45" customHeight="1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</row>
    <row r="371" spans="1:22" s="76" customFormat="1" ht="11.45" customHeight="1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</row>
    <row r="372" spans="1:22" s="76" customFormat="1" ht="11.45" customHeight="1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</row>
    <row r="373" spans="1:22" s="76" customFormat="1" ht="11.45" customHeight="1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</row>
    <row r="374" spans="1:22" s="76" customFormat="1" ht="11.45" customHeight="1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</row>
    <row r="375" spans="1:22" s="76" customFormat="1" ht="11.45" customHeight="1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</row>
    <row r="376" spans="1:22" s="76" customFormat="1" ht="11.45" customHeight="1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</row>
    <row r="377" spans="1:22" s="76" customFormat="1" ht="11.45" customHeight="1" x14ac:dyDescent="0.2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</row>
    <row r="378" spans="1:22" s="76" customFormat="1" ht="11.45" customHeight="1" x14ac:dyDescent="0.2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</row>
    <row r="379" spans="1:22" s="76" customFormat="1" ht="11.45" customHeight="1" x14ac:dyDescent="0.2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</row>
    <row r="380" spans="1:22" s="76" customFormat="1" ht="11.45" customHeight="1" x14ac:dyDescent="0.2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</row>
    <row r="381" spans="1:22" s="76" customFormat="1" ht="11.45" customHeight="1" x14ac:dyDescent="0.2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</row>
    <row r="382" spans="1:22" s="76" customFormat="1" ht="11.45" customHeight="1" x14ac:dyDescent="0.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</row>
    <row r="383" spans="1:22" s="76" customFormat="1" ht="11.45" customHeight="1" x14ac:dyDescent="0.2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</row>
    <row r="384" spans="1:22" s="76" customFormat="1" ht="11.45" customHeight="1" x14ac:dyDescent="0.2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</row>
    <row r="385" spans="1:22" s="76" customFormat="1" ht="11.45" customHeight="1" x14ac:dyDescent="0.2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</row>
    <row r="386" spans="1:22" s="76" customFormat="1" ht="11.45" customHeight="1" x14ac:dyDescent="0.2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</row>
    <row r="387" spans="1:22" s="76" customFormat="1" ht="11.45" customHeight="1" x14ac:dyDescent="0.2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</row>
    <row r="388" spans="1:22" s="76" customFormat="1" ht="11.45" customHeight="1" x14ac:dyDescent="0.2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</row>
    <row r="389" spans="1:22" s="76" customFormat="1" ht="11.45" customHeight="1" x14ac:dyDescent="0.2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</row>
    <row r="390" spans="1:22" s="76" customFormat="1" ht="11.45" customHeight="1" x14ac:dyDescent="0.2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</row>
    <row r="391" spans="1:22" s="76" customFormat="1" ht="11.45" customHeight="1" x14ac:dyDescent="0.2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</row>
    <row r="392" spans="1:22" s="76" customFormat="1" ht="11.45" customHeight="1" x14ac:dyDescent="0.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</row>
    <row r="393" spans="1:22" s="76" customFormat="1" ht="11.45" customHeight="1" x14ac:dyDescent="0.2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</row>
    <row r="394" spans="1:22" s="76" customFormat="1" ht="11.45" customHeight="1" x14ac:dyDescent="0.2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</row>
    <row r="395" spans="1:22" s="76" customFormat="1" ht="11.45" customHeight="1" x14ac:dyDescent="0.2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</row>
    <row r="396" spans="1:22" s="76" customFormat="1" ht="11.45" customHeight="1" x14ac:dyDescent="0.2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</row>
    <row r="397" spans="1:22" s="76" customFormat="1" ht="11.45" customHeight="1" x14ac:dyDescent="0.2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</row>
    <row r="398" spans="1:22" s="76" customFormat="1" ht="11.45" customHeight="1" x14ac:dyDescent="0.2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</row>
    <row r="399" spans="1:22" s="76" customFormat="1" ht="11.45" customHeight="1" x14ac:dyDescent="0.2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</row>
    <row r="400" spans="1:22" s="76" customFormat="1" ht="11.45" customHeight="1" x14ac:dyDescent="0.2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</row>
    <row r="401" spans="1:22" s="76" customFormat="1" ht="11.45" customHeight="1" x14ac:dyDescent="0.2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</row>
    <row r="402" spans="1:22" s="76" customFormat="1" ht="11.45" customHeight="1" x14ac:dyDescent="0.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</row>
    <row r="403" spans="1:22" s="76" customFormat="1" ht="11.45" customHeight="1" x14ac:dyDescent="0.2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</row>
    <row r="404" spans="1:22" s="76" customFormat="1" ht="11.45" customHeight="1" x14ac:dyDescent="0.2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</row>
    <row r="405" spans="1:22" s="76" customFormat="1" ht="11.45" customHeight="1" x14ac:dyDescent="0.2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</row>
    <row r="406" spans="1:22" s="76" customFormat="1" ht="11.45" customHeight="1" x14ac:dyDescent="0.2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</row>
    <row r="407" spans="1:22" s="76" customFormat="1" ht="11.45" customHeight="1" x14ac:dyDescent="0.2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</row>
    <row r="408" spans="1:22" s="76" customFormat="1" ht="11.45" customHeight="1" x14ac:dyDescent="0.2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</row>
    <row r="409" spans="1:22" s="76" customFormat="1" ht="11.45" customHeight="1" x14ac:dyDescent="0.2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</row>
    <row r="410" spans="1:22" s="76" customFormat="1" ht="11.45" customHeight="1" x14ac:dyDescent="0.2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</row>
    <row r="411" spans="1:22" s="76" customFormat="1" ht="11.45" customHeight="1" x14ac:dyDescent="0.2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</row>
    <row r="412" spans="1:22" s="76" customFormat="1" ht="11.45" customHeight="1" x14ac:dyDescent="0.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</row>
    <row r="413" spans="1:22" s="76" customFormat="1" ht="11.45" customHeight="1" x14ac:dyDescent="0.2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</row>
    <row r="414" spans="1:22" s="76" customFormat="1" ht="11.45" customHeight="1" x14ac:dyDescent="0.2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</row>
    <row r="415" spans="1:22" s="76" customFormat="1" ht="11.45" customHeight="1" x14ac:dyDescent="0.2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</row>
    <row r="416" spans="1:22" s="76" customFormat="1" ht="11.45" customHeight="1" x14ac:dyDescent="0.2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</row>
    <row r="417" spans="1:22" s="76" customFormat="1" ht="11.45" customHeight="1" x14ac:dyDescent="0.2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</row>
    <row r="418" spans="1:22" s="76" customFormat="1" ht="11.45" customHeight="1" x14ac:dyDescent="0.2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</row>
    <row r="419" spans="1:22" s="76" customFormat="1" ht="11.45" customHeight="1" x14ac:dyDescent="0.2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</row>
    <row r="420" spans="1:22" s="76" customFormat="1" ht="11.45" customHeight="1" x14ac:dyDescent="0.2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</row>
    <row r="421" spans="1:22" s="76" customFormat="1" ht="11.45" customHeight="1" x14ac:dyDescent="0.2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</row>
    <row r="422" spans="1:22" s="76" customFormat="1" ht="11.45" customHeight="1" x14ac:dyDescent="0.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</row>
    <row r="423" spans="1:22" s="76" customFormat="1" ht="11.45" customHeight="1" x14ac:dyDescent="0.2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</row>
    <row r="424" spans="1:22" s="76" customFormat="1" ht="11.45" customHeight="1" x14ac:dyDescent="0.2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</row>
    <row r="425" spans="1:22" s="76" customFormat="1" ht="11.45" customHeight="1" x14ac:dyDescent="0.2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</row>
    <row r="426" spans="1:22" s="76" customFormat="1" ht="11.45" customHeight="1" x14ac:dyDescent="0.2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</row>
    <row r="427" spans="1:22" s="76" customFormat="1" ht="11.45" customHeight="1" x14ac:dyDescent="0.2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</row>
    <row r="428" spans="1:22" s="76" customFormat="1" ht="11.45" customHeight="1" x14ac:dyDescent="0.2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</row>
    <row r="429" spans="1:22" s="76" customFormat="1" ht="11.45" customHeight="1" x14ac:dyDescent="0.2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</row>
    <row r="430" spans="1:22" s="76" customFormat="1" ht="11.45" customHeight="1" x14ac:dyDescent="0.2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</row>
    <row r="431" spans="1:22" s="76" customFormat="1" ht="11.45" customHeight="1" x14ac:dyDescent="0.2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</row>
    <row r="432" spans="1:22" s="76" customFormat="1" ht="11.45" customHeight="1" x14ac:dyDescent="0.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</row>
    <row r="433" spans="1:22" s="76" customFormat="1" ht="11.45" customHeight="1" x14ac:dyDescent="0.2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</row>
    <row r="434" spans="1:22" s="76" customFormat="1" ht="11.45" customHeight="1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</row>
    <row r="435" spans="1:22" s="76" customFormat="1" ht="11.45" customHeight="1" x14ac:dyDescent="0.2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</row>
    <row r="436" spans="1:22" s="76" customFormat="1" ht="11.45" customHeight="1" x14ac:dyDescent="0.2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</row>
    <row r="437" spans="1:22" s="76" customFormat="1" ht="11.45" customHeight="1" x14ac:dyDescent="0.2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</row>
    <row r="438" spans="1:22" s="76" customFormat="1" ht="11.45" customHeight="1" x14ac:dyDescent="0.2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</row>
    <row r="439" spans="1:22" s="76" customFormat="1" ht="11.45" customHeight="1" x14ac:dyDescent="0.2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</row>
    <row r="440" spans="1:22" s="76" customFormat="1" ht="11.45" customHeight="1" x14ac:dyDescent="0.2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</row>
    <row r="441" spans="1:22" s="76" customFormat="1" ht="11.45" customHeight="1" x14ac:dyDescent="0.2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</row>
    <row r="442" spans="1:22" s="76" customFormat="1" ht="11.45" customHeight="1" x14ac:dyDescent="0.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</row>
    <row r="443" spans="1:22" s="76" customFormat="1" ht="11.45" customHeight="1" x14ac:dyDescent="0.2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</row>
    <row r="444" spans="1:22" s="76" customFormat="1" ht="11.45" customHeight="1" x14ac:dyDescent="0.2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</row>
    <row r="445" spans="1:22" s="76" customFormat="1" ht="11.45" customHeight="1" x14ac:dyDescent="0.2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</row>
    <row r="446" spans="1:22" s="76" customFormat="1" ht="11.45" customHeight="1" x14ac:dyDescent="0.2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</row>
    <row r="447" spans="1:22" s="76" customFormat="1" ht="11.45" customHeight="1" x14ac:dyDescent="0.2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</row>
    <row r="448" spans="1:22" s="76" customFormat="1" ht="11.45" customHeight="1" x14ac:dyDescent="0.2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</row>
    <row r="449" spans="1:22" s="76" customFormat="1" ht="11.45" customHeight="1" x14ac:dyDescent="0.2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</row>
    <row r="450" spans="1:22" s="76" customFormat="1" ht="11.45" customHeight="1" x14ac:dyDescent="0.2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</row>
    <row r="451" spans="1:22" s="76" customFormat="1" ht="11.45" customHeight="1" x14ac:dyDescent="0.2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</row>
    <row r="452" spans="1:22" s="76" customFormat="1" ht="11.45" customHeight="1" x14ac:dyDescent="0.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</row>
    <row r="453" spans="1:22" s="76" customFormat="1" ht="11.45" customHeight="1" x14ac:dyDescent="0.2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</row>
    <row r="454" spans="1:22" s="76" customFormat="1" ht="11.45" customHeight="1" x14ac:dyDescent="0.2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</row>
    <row r="455" spans="1:22" s="76" customFormat="1" ht="11.45" customHeight="1" x14ac:dyDescent="0.2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</row>
    <row r="456" spans="1:22" s="76" customFormat="1" ht="11.45" customHeight="1" x14ac:dyDescent="0.2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</row>
    <row r="457" spans="1:22" s="76" customFormat="1" ht="11.45" customHeight="1" x14ac:dyDescent="0.2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</row>
    <row r="458" spans="1:22" s="76" customFormat="1" ht="11.45" customHeight="1" x14ac:dyDescent="0.2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</row>
    <row r="459" spans="1:22" s="76" customFormat="1" ht="11.45" customHeight="1" x14ac:dyDescent="0.2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</row>
    <row r="460" spans="1:22" s="76" customFormat="1" ht="11.45" customHeight="1" x14ac:dyDescent="0.2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</row>
    <row r="461" spans="1:22" s="76" customFormat="1" ht="11.45" customHeight="1" x14ac:dyDescent="0.2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</row>
    <row r="462" spans="1:22" s="76" customFormat="1" ht="11.45" customHeight="1" x14ac:dyDescent="0.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</row>
    <row r="463" spans="1:22" s="76" customFormat="1" ht="11.45" customHeight="1" x14ac:dyDescent="0.2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</row>
    <row r="464" spans="1:22" s="76" customFormat="1" ht="11.45" customHeight="1" x14ac:dyDescent="0.2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</row>
    <row r="465" spans="1:22" s="76" customFormat="1" ht="11.45" customHeight="1" x14ac:dyDescent="0.2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</row>
    <row r="466" spans="1:22" s="76" customFormat="1" ht="11.45" customHeight="1" x14ac:dyDescent="0.2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</row>
    <row r="467" spans="1:22" s="76" customFormat="1" ht="11.45" customHeight="1" x14ac:dyDescent="0.2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</row>
    <row r="468" spans="1:22" s="76" customFormat="1" ht="11.45" customHeight="1" x14ac:dyDescent="0.2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</row>
    <row r="469" spans="1:22" s="76" customFormat="1" ht="11.45" customHeight="1" x14ac:dyDescent="0.2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</row>
  </sheetData>
  <sheetProtection formatCells="0" formatColumns="0" formatRows="0" insertColumns="0" insertRows="0" insertHyperlinks="0" deleteColumns="0" deleteRows="0" sort="0" autoFilter="0" pivotTables="0"/>
  <mergeCells count="24">
    <mergeCell ref="A15:V15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  <mergeCell ref="K12:L12"/>
    <mergeCell ref="N12:N13"/>
    <mergeCell ref="O12:O13"/>
  </mergeCells>
  <pageMargins left="0.75" right="1" top="0.75" bottom="1" header="0.5" footer="0.5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30"/>
  <sheetViews>
    <sheetView view="pageBreakPreview" zoomScale="85" zoomScaleNormal="85" zoomScaleSheetLayoutView="85" workbookViewId="0">
      <selection activeCell="R87" sqref="R87"/>
    </sheetView>
  </sheetViews>
  <sheetFormatPr defaultColWidth="10.5" defaultRowHeight="11.45" customHeight="1" x14ac:dyDescent="0.2"/>
  <cols>
    <col min="1" max="1" width="5.83203125" style="6" customWidth="1"/>
    <col min="2" max="2" width="14.33203125" style="6" customWidth="1"/>
    <col min="3" max="15" width="11.83203125" style="6" customWidth="1"/>
    <col min="16" max="16" width="53.33203125" style="6" customWidth="1"/>
    <col min="17" max="17" width="21.5" style="6" customWidth="1"/>
    <col min="18" max="18" width="20.5" style="6" customWidth="1"/>
    <col min="19" max="19" width="13.1640625" style="6" customWidth="1"/>
    <col min="20" max="20" width="21.5" style="6" customWidth="1"/>
    <col min="21" max="21" width="41.83203125" style="6" customWidth="1"/>
    <col min="22" max="22" width="25.83203125" style="6" customWidth="1"/>
    <col min="23" max="16384" width="10.5" style="7"/>
  </cols>
  <sheetData>
    <row r="1" spans="1:22" s="13" customFormat="1" ht="12.7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9"/>
      <c r="S1" s="9"/>
      <c r="T1" s="9"/>
      <c r="U1" s="9"/>
      <c r="V1" s="12" t="s">
        <v>31</v>
      </c>
    </row>
    <row r="2" spans="1:22" s="13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1"/>
      <c r="R2" s="9"/>
      <c r="S2" s="9"/>
      <c r="T2" s="9"/>
      <c r="U2" s="9"/>
      <c r="V2" s="12" t="s">
        <v>32</v>
      </c>
    </row>
    <row r="3" spans="1:22" s="13" customFormat="1" ht="15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9"/>
      <c r="S3" s="9"/>
      <c r="T3" s="9"/>
      <c r="U3" s="9"/>
      <c r="V3" s="12" t="s">
        <v>33</v>
      </c>
    </row>
    <row r="4" spans="1:22" s="13" customFormat="1" ht="13.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/>
      <c r="R4" s="9"/>
      <c r="S4" s="9"/>
      <c r="T4" s="9"/>
      <c r="U4" s="9"/>
      <c r="V4" s="14"/>
    </row>
    <row r="5" spans="1:22" s="13" customFormat="1" ht="36.75" customHeight="1" x14ac:dyDescent="0.2">
      <c r="A5" s="99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 ht="19.5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3" customFormat="1" ht="19.5" customHeight="1" x14ac:dyDescent="0.2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9" spans="1:22" ht="12.95" customHeight="1" x14ac:dyDescent="0.2">
      <c r="A9" s="101" t="s">
        <v>34</v>
      </c>
      <c r="B9" s="101" t="s">
        <v>0</v>
      </c>
      <c r="C9" s="104" t="s">
        <v>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1" t="s">
        <v>2</v>
      </c>
      <c r="Q9" s="101" t="s">
        <v>3</v>
      </c>
      <c r="R9" s="101" t="s">
        <v>4</v>
      </c>
      <c r="S9" s="101" t="s">
        <v>5</v>
      </c>
      <c r="T9" s="101" t="s">
        <v>6</v>
      </c>
      <c r="U9" s="101" t="s">
        <v>7</v>
      </c>
      <c r="V9" s="101" t="s">
        <v>8</v>
      </c>
    </row>
    <row r="10" spans="1:22" ht="12.95" customHeight="1" x14ac:dyDescent="0.2">
      <c r="A10" s="102"/>
      <c r="B10" s="102"/>
      <c r="C10" s="104" t="s">
        <v>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1" t="s">
        <v>10</v>
      </c>
      <c r="O10" s="101"/>
      <c r="P10" s="102"/>
      <c r="Q10" s="102"/>
      <c r="R10" s="102"/>
      <c r="S10" s="102"/>
      <c r="T10" s="102"/>
      <c r="U10" s="102"/>
      <c r="V10" s="102"/>
    </row>
    <row r="11" spans="1:22" ht="12.95" customHeight="1" x14ac:dyDescent="0.2">
      <c r="A11" s="102"/>
      <c r="B11" s="102"/>
      <c r="C11" s="104" t="s">
        <v>11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1" t="s">
        <v>12</v>
      </c>
      <c r="N11" s="108"/>
      <c r="O11" s="109"/>
      <c r="P11" s="102"/>
      <c r="Q11" s="102"/>
      <c r="R11" s="102"/>
      <c r="S11" s="102"/>
      <c r="T11" s="102"/>
      <c r="U11" s="102"/>
      <c r="V11" s="102"/>
    </row>
    <row r="12" spans="1:22" ht="36.950000000000003" customHeight="1" x14ac:dyDescent="0.2">
      <c r="A12" s="102"/>
      <c r="B12" s="102"/>
      <c r="C12" s="104" t="s">
        <v>13</v>
      </c>
      <c r="D12" s="104"/>
      <c r="E12" s="104"/>
      <c r="F12" s="104" t="s">
        <v>14</v>
      </c>
      <c r="G12" s="104"/>
      <c r="H12" s="104"/>
      <c r="I12" s="104" t="s">
        <v>15</v>
      </c>
      <c r="J12" s="104"/>
      <c r="K12" s="104" t="s">
        <v>16</v>
      </c>
      <c r="L12" s="104"/>
      <c r="M12" s="102"/>
      <c r="N12" s="101" t="s">
        <v>17</v>
      </c>
      <c r="O12" s="101" t="s">
        <v>18</v>
      </c>
      <c r="P12" s="102"/>
      <c r="Q12" s="102"/>
      <c r="R12" s="102"/>
      <c r="S12" s="102"/>
      <c r="T12" s="102"/>
      <c r="U12" s="102"/>
      <c r="V12" s="102"/>
    </row>
    <row r="13" spans="1:22" ht="63" customHeight="1" x14ac:dyDescent="0.2">
      <c r="A13" s="103"/>
      <c r="B13" s="103"/>
      <c r="C13" s="8" t="s">
        <v>19</v>
      </c>
      <c r="D13" s="8" t="s">
        <v>20</v>
      </c>
      <c r="E13" s="8" t="s">
        <v>21</v>
      </c>
      <c r="F13" s="8" t="s">
        <v>22</v>
      </c>
      <c r="G13" s="8" t="s">
        <v>23</v>
      </c>
      <c r="H13" s="8" t="s">
        <v>24</v>
      </c>
      <c r="I13" s="8" t="s">
        <v>25</v>
      </c>
      <c r="J13" s="8" t="s">
        <v>26</v>
      </c>
      <c r="K13" s="8" t="s">
        <v>27</v>
      </c>
      <c r="L13" s="8" t="s">
        <v>28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s="15" customFormat="1" ht="12.95" customHeight="1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22" s="16" customFormat="1" ht="20.100000000000001" customHeight="1" x14ac:dyDescent="0.2">
      <c r="A15" s="111" t="s">
        <v>36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07"/>
    </row>
    <row r="16" spans="1:22" s="16" customFormat="1" ht="11.25" customHeight="1" x14ac:dyDescent="0.2">
      <c r="A16" s="31">
        <v>1</v>
      </c>
      <c r="B16" s="31">
        <v>43591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32" t="s">
        <v>29</v>
      </c>
      <c r="O16" s="32"/>
      <c r="P16" s="33" t="s">
        <v>37</v>
      </c>
      <c r="Q16" s="34">
        <v>11.8</v>
      </c>
      <c r="R16" s="33" t="s">
        <v>30</v>
      </c>
      <c r="S16" s="31">
        <v>1</v>
      </c>
      <c r="T16" s="35">
        <v>11.8</v>
      </c>
      <c r="U16" s="33" t="s">
        <v>41</v>
      </c>
      <c r="V16" s="42"/>
    </row>
    <row r="17" spans="1:22" s="5" customFormat="1" ht="12.75" x14ac:dyDescent="0.2">
      <c r="A17" s="43">
        <v>2</v>
      </c>
      <c r="B17" s="44">
        <v>43592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s">
        <v>29</v>
      </c>
      <c r="O17" s="41"/>
      <c r="P17" s="45" t="s">
        <v>37</v>
      </c>
      <c r="Q17" s="46">
        <v>47.04</v>
      </c>
      <c r="R17" s="45" t="s">
        <v>30</v>
      </c>
      <c r="S17" s="43">
        <v>1</v>
      </c>
      <c r="T17" s="47">
        <v>47.04</v>
      </c>
      <c r="U17" s="45" t="s">
        <v>66</v>
      </c>
      <c r="V17" s="1"/>
    </row>
    <row r="18" spans="1:22" s="5" customFormat="1" ht="12.75" x14ac:dyDescent="0.2">
      <c r="A18" s="3">
        <v>3</v>
      </c>
      <c r="B18" s="17">
        <v>43593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 t="s">
        <v>29</v>
      </c>
      <c r="O18" s="8"/>
      <c r="P18" s="1" t="s">
        <v>37</v>
      </c>
      <c r="Q18" s="2">
        <v>28.67</v>
      </c>
      <c r="R18" s="1" t="s">
        <v>30</v>
      </c>
      <c r="S18" s="3">
        <v>1</v>
      </c>
      <c r="T18" s="4">
        <v>28.67</v>
      </c>
      <c r="U18" s="1" t="s">
        <v>38</v>
      </c>
      <c r="V18" s="1"/>
    </row>
    <row r="19" spans="1:22" s="5" customFormat="1" ht="12.75" x14ac:dyDescent="0.2">
      <c r="A19" s="3">
        <v>4</v>
      </c>
      <c r="B19" s="17">
        <v>43593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29</v>
      </c>
      <c r="O19" s="8"/>
      <c r="P19" s="1" t="s">
        <v>37</v>
      </c>
      <c r="Q19" s="2">
        <v>9.8000000000000007</v>
      </c>
      <c r="R19" s="1" t="s">
        <v>30</v>
      </c>
      <c r="S19" s="3">
        <v>1</v>
      </c>
      <c r="T19" s="4">
        <v>9.8000000000000007</v>
      </c>
      <c r="U19" s="1" t="s">
        <v>56</v>
      </c>
      <c r="V19" s="1"/>
    </row>
    <row r="20" spans="1:22" s="5" customFormat="1" ht="12.75" x14ac:dyDescent="0.2">
      <c r="A20" s="3">
        <v>5</v>
      </c>
      <c r="B20" s="17">
        <v>43595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 t="s">
        <v>29</v>
      </c>
      <c r="O20" s="8"/>
      <c r="P20" s="1" t="s">
        <v>37</v>
      </c>
      <c r="Q20" s="2">
        <v>14.3</v>
      </c>
      <c r="R20" s="1" t="s">
        <v>30</v>
      </c>
      <c r="S20" s="3">
        <v>1</v>
      </c>
      <c r="T20" s="4">
        <v>14.3</v>
      </c>
      <c r="U20" s="1" t="s">
        <v>56</v>
      </c>
      <c r="V20" s="1"/>
    </row>
    <row r="21" spans="1:22" s="5" customFormat="1" ht="12.75" x14ac:dyDescent="0.2">
      <c r="A21" s="3">
        <v>6</v>
      </c>
      <c r="B21" s="17">
        <v>43597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 t="s">
        <v>29</v>
      </c>
      <c r="O21" s="8"/>
      <c r="P21" s="1" t="s">
        <v>37</v>
      </c>
      <c r="Q21" s="2">
        <v>6.4</v>
      </c>
      <c r="R21" s="1" t="s">
        <v>30</v>
      </c>
      <c r="S21" s="3">
        <v>1</v>
      </c>
      <c r="T21" s="4">
        <v>6.4</v>
      </c>
      <c r="U21" s="1" t="s">
        <v>56</v>
      </c>
      <c r="V21" s="1"/>
    </row>
    <row r="22" spans="1:22" s="5" customFormat="1" ht="12.75" x14ac:dyDescent="0.2">
      <c r="A22" s="3">
        <v>7</v>
      </c>
      <c r="B22" s="17">
        <v>43598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 t="s">
        <v>29</v>
      </c>
      <c r="O22" s="8"/>
      <c r="P22" s="1" t="s">
        <v>37</v>
      </c>
      <c r="Q22" s="2">
        <v>12.58</v>
      </c>
      <c r="R22" s="1" t="s">
        <v>30</v>
      </c>
      <c r="S22" s="3">
        <v>1</v>
      </c>
      <c r="T22" s="4">
        <v>12.58</v>
      </c>
      <c r="U22" s="1" t="s">
        <v>40</v>
      </c>
      <c r="V22" s="1"/>
    </row>
    <row r="23" spans="1:22" s="5" customFormat="1" ht="12.75" x14ac:dyDescent="0.2">
      <c r="A23" s="3">
        <v>8</v>
      </c>
      <c r="B23" s="17">
        <v>43599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 t="s">
        <v>29</v>
      </c>
      <c r="O23" s="8"/>
      <c r="P23" s="1" t="s">
        <v>37</v>
      </c>
      <c r="Q23" s="2" t="s">
        <v>67</v>
      </c>
      <c r="R23" s="1" t="s">
        <v>30</v>
      </c>
      <c r="S23" s="3">
        <v>1</v>
      </c>
      <c r="T23" s="4">
        <v>54.29</v>
      </c>
      <c r="U23" s="1" t="s">
        <v>39</v>
      </c>
      <c r="V23" s="1"/>
    </row>
    <row r="24" spans="1:22" s="5" customFormat="1" ht="12.75" x14ac:dyDescent="0.2">
      <c r="A24" s="3">
        <v>9</v>
      </c>
      <c r="B24" s="17">
        <v>43605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29</v>
      </c>
      <c r="O24" s="8"/>
      <c r="P24" s="1" t="s">
        <v>37</v>
      </c>
      <c r="Q24" s="2">
        <v>31.58</v>
      </c>
      <c r="R24" s="1" t="s">
        <v>30</v>
      </c>
      <c r="S24" s="3">
        <v>1</v>
      </c>
      <c r="T24" s="4">
        <v>31.58</v>
      </c>
      <c r="U24" s="1" t="s">
        <v>68</v>
      </c>
      <c r="V24" s="1"/>
    </row>
    <row r="25" spans="1:22" s="5" customFormat="1" ht="12.75" x14ac:dyDescent="0.2">
      <c r="A25" s="3">
        <v>10</v>
      </c>
      <c r="B25" s="17">
        <v>43607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 t="s">
        <v>29</v>
      </c>
      <c r="O25" s="8"/>
      <c r="P25" s="1" t="s">
        <v>37</v>
      </c>
      <c r="Q25" s="2">
        <v>21.06</v>
      </c>
      <c r="R25" s="1" t="s">
        <v>30</v>
      </c>
      <c r="S25" s="3">
        <v>1</v>
      </c>
      <c r="T25" s="4">
        <v>21.06</v>
      </c>
      <c r="U25" s="1" t="s">
        <v>38</v>
      </c>
      <c r="V25" s="1"/>
    </row>
    <row r="26" spans="1:22" s="5" customFormat="1" ht="12.75" x14ac:dyDescent="0.2">
      <c r="A26" s="3">
        <v>11</v>
      </c>
      <c r="B26" s="17">
        <v>43607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29</v>
      </c>
      <c r="O26" s="8"/>
      <c r="P26" s="1" t="s">
        <v>37</v>
      </c>
      <c r="Q26" s="2">
        <v>13.71</v>
      </c>
      <c r="R26" s="1" t="s">
        <v>30</v>
      </c>
      <c r="S26" s="3">
        <v>1</v>
      </c>
      <c r="T26" s="4">
        <v>13.71</v>
      </c>
      <c r="U26" s="1" t="s">
        <v>69</v>
      </c>
      <c r="V26" s="1"/>
    </row>
    <row r="27" spans="1:22" s="5" customFormat="1" ht="12.75" x14ac:dyDescent="0.2">
      <c r="A27" s="3">
        <v>12</v>
      </c>
      <c r="B27" s="17">
        <v>43609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 t="s">
        <v>29</v>
      </c>
      <c r="O27" s="8"/>
      <c r="P27" s="1" t="s">
        <v>37</v>
      </c>
      <c r="Q27" s="2">
        <v>7</v>
      </c>
      <c r="R27" s="1" t="s">
        <v>30</v>
      </c>
      <c r="S27" s="3">
        <v>1</v>
      </c>
      <c r="T27" s="4">
        <v>7</v>
      </c>
      <c r="U27" s="1" t="s">
        <v>70</v>
      </c>
      <c r="V27" s="1"/>
    </row>
    <row r="28" spans="1:22" s="5" customFormat="1" ht="12.75" x14ac:dyDescent="0.2">
      <c r="A28" s="3">
        <v>13</v>
      </c>
      <c r="B28" s="17">
        <v>43609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 t="s">
        <v>29</v>
      </c>
      <c r="O28" s="8"/>
      <c r="P28" s="1" t="s">
        <v>37</v>
      </c>
      <c r="Q28" s="2">
        <v>16.579999999999998</v>
      </c>
      <c r="R28" s="1" t="s">
        <v>30</v>
      </c>
      <c r="S28" s="3">
        <v>1</v>
      </c>
      <c r="T28" s="4">
        <v>16.579999999999998</v>
      </c>
      <c r="U28" s="1" t="s">
        <v>57</v>
      </c>
      <c r="V28" s="1"/>
    </row>
    <row r="29" spans="1:22" s="5" customFormat="1" ht="12.75" x14ac:dyDescent="0.2">
      <c r="A29" s="3">
        <v>14</v>
      </c>
      <c r="B29" s="17">
        <v>43611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29</v>
      </c>
      <c r="O29" s="8"/>
      <c r="P29" s="1" t="s">
        <v>37</v>
      </c>
      <c r="Q29" s="2">
        <v>21.82</v>
      </c>
      <c r="R29" s="1" t="s">
        <v>30</v>
      </c>
      <c r="S29" s="3">
        <v>1</v>
      </c>
      <c r="T29" s="2">
        <v>21.82</v>
      </c>
      <c r="U29" s="1" t="s">
        <v>40</v>
      </c>
      <c r="V29" s="1"/>
    </row>
    <row r="30" spans="1:22" s="5" customFormat="1" ht="12.75" x14ac:dyDescent="0.2">
      <c r="A30" s="3">
        <v>15</v>
      </c>
      <c r="B30" s="17">
        <v>43612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 t="s">
        <v>29</v>
      </c>
      <c r="O30" s="8"/>
      <c r="P30" s="1" t="s">
        <v>37</v>
      </c>
      <c r="Q30" s="2">
        <v>31.54</v>
      </c>
      <c r="R30" s="1" t="s">
        <v>30</v>
      </c>
      <c r="S30" s="3">
        <v>1</v>
      </c>
      <c r="T30" s="4">
        <v>31.54</v>
      </c>
      <c r="U30" s="1" t="s">
        <v>58</v>
      </c>
      <c r="V30" s="1"/>
    </row>
    <row r="31" spans="1:22" s="5" customFormat="1" ht="12.75" x14ac:dyDescent="0.2">
      <c r="A31" s="3">
        <v>16</v>
      </c>
      <c r="B31" s="17">
        <v>43612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29</v>
      </c>
      <c r="O31" s="39"/>
      <c r="P31" s="1" t="s">
        <v>37</v>
      </c>
      <c r="Q31" s="2">
        <v>43.13</v>
      </c>
      <c r="R31" s="1" t="s">
        <v>30</v>
      </c>
      <c r="S31" s="3">
        <v>1</v>
      </c>
      <c r="T31" s="4">
        <v>43.13</v>
      </c>
      <c r="U31" s="1" t="s">
        <v>56</v>
      </c>
      <c r="V31" s="1"/>
    </row>
    <row r="32" spans="1:22" s="5" customFormat="1" ht="12.75" x14ac:dyDescent="0.2">
      <c r="A32" s="3">
        <v>17</v>
      </c>
      <c r="B32" s="17">
        <v>43612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 t="s">
        <v>29</v>
      </c>
      <c r="O32" s="39"/>
      <c r="P32" s="1" t="s">
        <v>37</v>
      </c>
      <c r="Q32" s="2">
        <v>27.39</v>
      </c>
      <c r="R32" s="1" t="s">
        <v>30</v>
      </c>
      <c r="S32" s="3">
        <v>1</v>
      </c>
      <c r="T32" s="4">
        <v>27.39</v>
      </c>
      <c r="U32" s="1" t="s">
        <v>39</v>
      </c>
      <c r="V32" s="1"/>
    </row>
    <row r="33" spans="1:22" s="5" customFormat="1" ht="12.75" x14ac:dyDescent="0.2">
      <c r="A33" s="3">
        <v>18</v>
      </c>
      <c r="B33" s="17">
        <v>43613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 t="s">
        <v>29</v>
      </c>
      <c r="O33" s="40"/>
      <c r="P33" s="1" t="s">
        <v>37</v>
      </c>
      <c r="Q33" s="2">
        <v>14.34</v>
      </c>
      <c r="R33" s="1" t="s">
        <v>30</v>
      </c>
      <c r="S33" s="3">
        <v>1</v>
      </c>
      <c r="T33" s="4">
        <v>14.34</v>
      </c>
      <c r="U33" s="1" t="s">
        <v>42</v>
      </c>
      <c r="V33" s="1"/>
    </row>
    <row r="34" spans="1:22" s="5" customFormat="1" ht="12.75" x14ac:dyDescent="0.2">
      <c r="A34" s="3">
        <v>19</v>
      </c>
      <c r="B34" s="17">
        <v>43615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 t="s">
        <v>29</v>
      </c>
      <c r="O34" s="40"/>
      <c r="P34" s="1" t="s">
        <v>37</v>
      </c>
      <c r="Q34" s="2">
        <v>14.52</v>
      </c>
      <c r="R34" s="1" t="s">
        <v>30</v>
      </c>
      <c r="S34" s="3">
        <v>1</v>
      </c>
      <c r="T34" s="4">
        <v>14.52</v>
      </c>
      <c r="U34" s="1" t="s">
        <v>71</v>
      </c>
      <c r="V34" s="1"/>
    </row>
    <row r="35" spans="1:22" s="5" customFormat="1" ht="12.75" x14ac:dyDescent="0.2">
      <c r="A35" s="3"/>
      <c r="B35" s="17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"/>
      <c r="Q35" s="2"/>
      <c r="R35" s="1"/>
      <c r="S35" s="3"/>
      <c r="T35" s="2"/>
      <c r="U35" s="1"/>
      <c r="V35" s="1"/>
    </row>
    <row r="36" spans="1:22" s="5" customFormat="1" ht="12.75" x14ac:dyDescent="0.2">
      <c r="A36" s="18"/>
      <c r="B36" s="37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0"/>
      <c r="Q36" s="21"/>
      <c r="R36" s="20"/>
      <c r="S36" s="18"/>
      <c r="T36" s="22"/>
      <c r="U36" s="20"/>
      <c r="V36" s="1"/>
    </row>
    <row r="37" spans="1:22" s="5" customFormat="1" ht="12.75" x14ac:dyDescent="0.2">
      <c r="A37" s="31"/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34"/>
      <c r="R37" s="33"/>
      <c r="S37" s="31"/>
      <c r="T37" s="35"/>
      <c r="U37" s="33"/>
      <c r="V37" s="59"/>
    </row>
    <row r="38" spans="1:22" s="5" customFormat="1" ht="12.75" x14ac:dyDescent="0.2">
      <c r="A38" s="113" t="s">
        <v>43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59"/>
    </row>
    <row r="39" spans="1:22" s="5" customFormat="1" ht="12.75" x14ac:dyDescent="0.2">
      <c r="A39" s="32">
        <v>1</v>
      </c>
      <c r="B39" s="38">
        <v>43602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 t="s">
        <v>29</v>
      </c>
      <c r="O39" s="32"/>
      <c r="P39" s="33" t="s">
        <v>44</v>
      </c>
      <c r="Q39" s="34">
        <v>0.67</v>
      </c>
      <c r="R39" s="33" t="s">
        <v>30</v>
      </c>
      <c r="S39" s="31">
        <v>1</v>
      </c>
      <c r="T39" s="35">
        <v>0.67</v>
      </c>
      <c r="U39" s="33" t="s">
        <v>45</v>
      </c>
      <c r="V39" s="59"/>
    </row>
    <row r="40" spans="1:22" s="5" customFormat="1" ht="12.75" x14ac:dyDescent="0.2">
      <c r="A40" s="32">
        <v>2</v>
      </c>
      <c r="B40" s="38">
        <v>43606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 t="s">
        <v>29</v>
      </c>
      <c r="O40" s="32"/>
      <c r="P40" s="33" t="s">
        <v>44</v>
      </c>
      <c r="Q40" s="34">
        <v>15.41</v>
      </c>
      <c r="R40" s="33" t="s">
        <v>30</v>
      </c>
      <c r="S40" s="31">
        <v>1</v>
      </c>
      <c r="T40" s="35">
        <v>15.41</v>
      </c>
      <c r="U40" s="33" t="s">
        <v>78</v>
      </c>
      <c r="V40" s="60"/>
    </row>
    <row r="41" spans="1:22" s="5" customFormat="1" ht="12.75" x14ac:dyDescent="0.2">
      <c r="A41" s="43">
        <v>3</v>
      </c>
      <c r="B41" s="44">
        <v>43612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 t="s">
        <v>29</v>
      </c>
      <c r="O41" s="56"/>
      <c r="P41" s="45" t="s">
        <v>44</v>
      </c>
      <c r="Q41" s="46">
        <v>26.32</v>
      </c>
      <c r="R41" s="45" t="s">
        <v>30</v>
      </c>
      <c r="S41" s="43">
        <v>1</v>
      </c>
      <c r="T41" s="47">
        <v>26.32</v>
      </c>
      <c r="U41" s="45" t="s">
        <v>45</v>
      </c>
      <c r="V41" s="1"/>
    </row>
    <row r="42" spans="1:22" s="5" customFormat="1" ht="12.75" x14ac:dyDescent="0.2">
      <c r="A42" s="115" t="s">
        <v>46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7"/>
    </row>
    <row r="43" spans="1:22" s="5" customFormat="1" ht="25.5" x14ac:dyDescent="0.2">
      <c r="A43" s="3">
        <v>1</v>
      </c>
      <c r="B43" s="17">
        <v>43586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29</v>
      </c>
      <c r="O43" s="8"/>
      <c r="P43" s="1" t="s">
        <v>47</v>
      </c>
      <c r="Q43" s="2">
        <v>0.5</v>
      </c>
      <c r="R43" s="1" t="s">
        <v>30</v>
      </c>
      <c r="S43" s="3">
        <v>1</v>
      </c>
      <c r="T43" s="4">
        <v>0.5</v>
      </c>
      <c r="U43" s="1" t="s">
        <v>72</v>
      </c>
      <c r="V43" s="1"/>
    </row>
    <row r="44" spans="1:22" s="5" customFormat="1" ht="25.5" x14ac:dyDescent="0.2">
      <c r="A44" s="3">
        <v>2</v>
      </c>
      <c r="B44" s="17">
        <v>43593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 t="s">
        <v>29</v>
      </c>
      <c r="O44" s="8"/>
      <c r="P44" s="1" t="s">
        <v>47</v>
      </c>
      <c r="Q44" s="2">
        <v>4.6900000000000004</v>
      </c>
      <c r="R44" s="1" t="s">
        <v>30</v>
      </c>
      <c r="S44" s="3">
        <v>1</v>
      </c>
      <c r="T44" s="4">
        <v>4.6900000000000004</v>
      </c>
      <c r="U44" s="1" t="s">
        <v>48</v>
      </c>
      <c r="V44" s="1"/>
    </row>
    <row r="45" spans="1:22" s="5" customFormat="1" ht="25.5" x14ac:dyDescent="0.2">
      <c r="A45" s="3">
        <v>3</v>
      </c>
      <c r="B45" s="17">
        <v>43597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 t="s">
        <v>29</v>
      </c>
      <c r="O45" s="8"/>
      <c r="P45" s="1" t="s">
        <v>47</v>
      </c>
      <c r="Q45" s="2">
        <v>3.56</v>
      </c>
      <c r="R45" s="1" t="s">
        <v>30</v>
      </c>
      <c r="S45" s="3">
        <v>1</v>
      </c>
      <c r="T45" s="4">
        <v>3.56</v>
      </c>
      <c r="U45" s="1" t="s">
        <v>48</v>
      </c>
      <c r="V45" s="1"/>
    </row>
    <row r="46" spans="1:22" s="5" customFormat="1" ht="25.5" x14ac:dyDescent="0.2">
      <c r="A46" s="3">
        <v>4</v>
      </c>
      <c r="B46" s="17">
        <v>43601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 t="s">
        <v>29</v>
      </c>
      <c r="O46" s="8"/>
      <c r="P46" s="1" t="s">
        <v>47</v>
      </c>
      <c r="Q46" s="2">
        <v>62.31</v>
      </c>
      <c r="R46" s="1" t="s">
        <v>30</v>
      </c>
      <c r="S46" s="3">
        <v>1</v>
      </c>
      <c r="T46" s="4">
        <v>62.31</v>
      </c>
      <c r="U46" s="1" t="s">
        <v>59</v>
      </c>
      <c r="V46" s="1"/>
    </row>
    <row r="47" spans="1:22" s="5" customFormat="1" ht="25.5" x14ac:dyDescent="0.2">
      <c r="A47" s="3">
        <v>5</v>
      </c>
      <c r="B47" s="17">
        <v>43612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 t="s">
        <v>29</v>
      </c>
      <c r="O47" s="8"/>
      <c r="P47" s="1" t="s">
        <v>47</v>
      </c>
      <c r="Q47" s="2">
        <v>17.190000000000001</v>
      </c>
      <c r="R47" s="1" t="s">
        <v>30</v>
      </c>
      <c r="S47" s="3">
        <v>1.47</v>
      </c>
      <c r="T47" s="4" t="s">
        <v>73</v>
      </c>
      <c r="U47" s="1" t="s">
        <v>48</v>
      </c>
      <c r="V47" s="1"/>
    </row>
    <row r="48" spans="1:22" s="5" customFormat="1" ht="25.5" x14ac:dyDescent="0.2">
      <c r="A48" s="3">
        <v>6</v>
      </c>
      <c r="B48" s="17">
        <v>43616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 t="s">
        <v>29</v>
      </c>
      <c r="O48" s="8"/>
      <c r="P48" s="1" t="s">
        <v>47</v>
      </c>
      <c r="Q48" s="2">
        <v>0.6</v>
      </c>
      <c r="R48" s="1" t="s">
        <v>30</v>
      </c>
      <c r="S48" s="3">
        <v>1</v>
      </c>
      <c r="T48" s="4">
        <v>0.6</v>
      </c>
      <c r="U48" s="1" t="s">
        <v>60</v>
      </c>
      <c r="V48" s="1"/>
    </row>
    <row r="49" spans="1:22" s="5" customFormat="1" ht="12.75" x14ac:dyDescent="0.2">
      <c r="A49" s="18"/>
      <c r="B49" s="3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30"/>
      <c r="O49" s="19"/>
      <c r="P49" s="1"/>
      <c r="Q49" s="21"/>
      <c r="R49" s="1"/>
      <c r="S49" s="3"/>
      <c r="T49" s="22"/>
      <c r="U49" s="20"/>
    </row>
    <row r="50" spans="1:22" s="5" customFormat="1" ht="12.75" x14ac:dyDescent="0.2">
      <c r="A50" s="31"/>
      <c r="B50" s="3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0"/>
      <c r="O50" s="32"/>
      <c r="P50" s="1"/>
      <c r="Q50" s="34"/>
      <c r="R50" s="1"/>
      <c r="S50" s="3"/>
      <c r="T50" s="35"/>
      <c r="U50" s="33"/>
      <c r="V50" s="36"/>
    </row>
    <row r="51" spans="1:22" s="5" customFormat="1" ht="12.75" x14ac:dyDescent="0.2">
      <c r="A51" s="31"/>
      <c r="B51" s="38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0"/>
      <c r="O51" s="32"/>
      <c r="P51" s="1"/>
      <c r="Q51" s="34"/>
      <c r="R51" s="1"/>
      <c r="S51" s="3"/>
      <c r="T51" s="35"/>
      <c r="U51" s="33"/>
      <c r="V51" s="36"/>
    </row>
    <row r="52" spans="1:22" s="5" customFormat="1" ht="12.75" x14ac:dyDescent="0.2">
      <c r="A52" s="31"/>
      <c r="B52" s="3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0"/>
      <c r="O52" s="32"/>
      <c r="P52" s="1"/>
      <c r="Q52" s="34"/>
      <c r="R52" s="1"/>
      <c r="S52" s="3"/>
      <c r="T52" s="35"/>
      <c r="U52" s="33"/>
      <c r="V52" s="36"/>
    </row>
    <row r="53" spans="1:22" s="5" customFormat="1" ht="12.75" x14ac:dyDescent="0.2">
      <c r="A53" s="31"/>
      <c r="B53" s="3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9"/>
      <c r="O53" s="32"/>
      <c r="P53" s="1"/>
      <c r="Q53" s="34"/>
      <c r="R53" s="1"/>
      <c r="S53" s="3"/>
      <c r="T53" s="35"/>
      <c r="U53" s="33"/>
      <c r="V53" s="36"/>
    </row>
    <row r="54" spans="1:22" s="5" customFormat="1" ht="12.75" x14ac:dyDescent="0.2">
      <c r="A54" s="31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9"/>
      <c r="O54" s="32"/>
      <c r="P54" s="1"/>
      <c r="Q54" s="34"/>
      <c r="R54" s="1"/>
      <c r="S54" s="3"/>
      <c r="T54" s="35"/>
      <c r="U54" s="33"/>
      <c r="V54" s="36"/>
    </row>
    <row r="55" spans="1:22" s="5" customFormat="1" ht="12.75" x14ac:dyDescent="0.2">
      <c r="A55" s="31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9"/>
      <c r="O55" s="32"/>
      <c r="P55" s="1"/>
      <c r="Q55" s="34"/>
      <c r="R55" s="1"/>
      <c r="S55" s="3"/>
      <c r="T55" s="35"/>
      <c r="U55" s="33"/>
      <c r="V55" s="36"/>
    </row>
    <row r="56" spans="1:22" s="5" customFormat="1" ht="12.75" x14ac:dyDescent="0.2">
      <c r="A56" s="31"/>
      <c r="B56" s="3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9"/>
      <c r="O56" s="32"/>
      <c r="P56" s="1"/>
      <c r="Q56" s="34"/>
      <c r="R56" s="1"/>
      <c r="S56" s="3"/>
      <c r="T56" s="35"/>
      <c r="U56" s="33"/>
      <c r="V56" s="36"/>
    </row>
    <row r="57" spans="1:22" s="5" customFormat="1" ht="12.75" x14ac:dyDescent="0.2">
      <c r="A57" s="31"/>
      <c r="B57" s="3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9"/>
      <c r="O57" s="32"/>
      <c r="P57" s="1"/>
      <c r="Q57" s="34"/>
      <c r="R57" s="1"/>
      <c r="S57" s="3"/>
      <c r="T57" s="35"/>
      <c r="U57" s="33"/>
      <c r="V57" s="36"/>
    </row>
    <row r="58" spans="1:22" s="5" customFormat="1" ht="12.75" x14ac:dyDescent="0.2">
      <c r="A58" s="31"/>
      <c r="B58" s="3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9"/>
      <c r="O58" s="32"/>
      <c r="P58" s="1"/>
      <c r="Q58" s="34"/>
      <c r="R58" s="1"/>
      <c r="S58" s="3"/>
      <c r="T58" s="35"/>
      <c r="U58" s="33"/>
      <c r="V58" s="36"/>
    </row>
    <row r="59" spans="1:22" s="5" customFormat="1" ht="12.75" x14ac:dyDescent="0.2">
      <c r="A59" s="31"/>
      <c r="B59" s="3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9"/>
      <c r="O59" s="32"/>
      <c r="P59" s="1"/>
      <c r="Q59" s="34"/>
      <c r="R59" s="1"/>
      <c r="S59" s="3"/>
      <c r="T59" s="35"/>
      <c r="U59" s="33"/>
      <c r="V59" s="36"/>
    </row>
    <row r="60" spans="1:22" s="5" customFormat="1" ht="12.75" x14ac:dyDescent="0.2">
      <c r="A60" s="31"/>
      <c r="B60" s="3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9"/>
      <c r="O60" s="32"/>
      <c r="P60" s="1"/>
      <c r="Q60" s="34"/>
      <c r="R60" s="1"/>
      <c r="S60" s="3"/>
      <c r="T60" s="35"/>
      <c r="U60" s="33"/>
      <c r="V60" s="36"/>
    </row>
    <row r="61" spans="1:22" s="28" customFormat="1" ht="12.75" x14ac:dyDescent="0.2">
      <c r="A61" s="118" t="s">
        <v>49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20"/>
    </row>
    <row r="62" spans="1:22" s="28" customFormat="1" ht="25.5" x14ac:dyDescent="0.2">
      <c r="A62" s="31">
        <v>1</v>
      </c>
      <c r="B62" s="38">
        <v>43586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0" t="s">
        <v>29</v>
      </c>
      <c r="O62" s="32"/>
      <c r="P62" s="33" t="s">
        <v>50</v>
      </c>
      <c r="Q62" s="34">
        <v>3.69</v>
      </c>
      <c r="R62" s="1" t="s">
        <v>30</v>
      </c>
      <c r="S62" s="3">
        <v>1</v>
      </c>
      <c r="T62" s="35">
        <v>3.69</v>
      </c>
      <c r="U62" s="33" t="s">
        <v>74</v>
      </c>
      <c r="V62" s="33"/>
    </row>
    <row r="63" spans="1:22" s="28" customFormat="1" ht="25.5" x14ac:dyDescent="0.2">
      <c r="A63" s="31">
        <v>2</v>
      </c>
      <c r="B63" s="38">
        <v>43586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0" t="s">
        <v>29</v>
      </c>
      <c r="O63" s="32"/>
      <c r="P63" s="33" t="s">
        <v>50</v>
      </c>
      <c r="Q63" s="34">
        <v>1.97</v>
      </c>
      <c r="R63" s="1" t="s">
        <v>30</v>
      </c>
      <c r="S63" s="3">
        <v>1</v>
      </c>
      <c r="T63" s="35">
        <v>1.97</v>
      </c>
      <c r="U63" s="33" t="s">
        <v>63</v>
      </c>
      <c r="V63" s="33"/>
    </row>
    <row r="64" spans="1:22" s="28" customFormat="1" ht="25.5" x14ac:dyDescent="0.2">
      <c r="A64" s="31">
        <v>3</v>
      </c>
      <c r="B64" s="38">
        <v>43586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0" t="s">
        <v>29</v>
      </c>
      <c r="O64" s="32"/>
      <c r="P64" s="33" t="s">
        <v>50</v>
      </c>
      <c r="Q64" s="34">
        <v>1.62</v>
      </c>
      <c r="R64" s="1" t="s">
        <v>30</v>
      </c>
      <c r="S64" s="3">
        <v>1</v>
      </c>
      <c r="T64" s="35">
        <v>1.62</v>
      </c>
      <c r="U64" s="33" t="s">
        <v>75</v>
      </c>
      <c r="V64" s="33"/>
    </row>
    <row r="65" spans="1:22" s="28" customFormat="1" ht="25.5" x14ac:dyDescent="0.2">
      <c r="A65" s="31">
        <v>4</v>
      </c>
      <c r="B65" s="38">
        <v>43586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0" t="s">
        <v>29</v>
      </c>
      <c r="O65" s="32"/>
      <c r="P65" s="33" t="s">
        <v>50</v>
      </c>
      <c r="Q65" s="34">
        <v>0.75</v>
      </c>
      <c r="R65" s="1" t="s">
        <v>30</v>
      </c>
      <c r="S65" s="3">
        <v>1</v>
      </c>
      <c r="T65" s="35">
        <v>0.75</v>
      </c>
      <c r="U65" s="33" t="s">
        <v>76</v>
      </c>
      <c r="V65" s="33"/>
    </row>
    <row r="66" spans="1:22" s="28" customFormat="1" ht="25.5" x14ac:dyDescent="0.2">
      <c r="A66" s="31">
        <v>5</v>
      </c>
      <c r="B66" s="38">
        <v>43586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0" t="s">
        <v>29</v>
      </c>
      <c r="O66" s="32"/>
      <c r="P66" s="33" t="s">
        <v>50</v>
      </c>
      <c r="Q66" s="34">
        <v>2.4500000000000002</v>
      </c>
      <c r="R66" s="1" t="s">
        <v>30</v>
      </c>
      <c r="S66" s="3">
        <v>1</v>
      </c>
      <c r="T66" s="35">
        <v>2.4500000000000002</v>
      </c>
      <c r="U66" s="33" t="s">
        <v>77</v>
      </c>
      <c r="V66" s="33"/>
    </row>
    <row r="67" spans="1:22" s="28" customFormat="1" ht="25.5" x14ac:dyDescent="0.2">
      <c r="A67" s="31">
        <v>6</v>
      </c>
      <c r="B67" s="38">
        <v>43592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0" t="s">
        <v>29</v>
      </c>
      <c r="O67" s="32"/>
      <c r="P67" s="33" t="s">
        <v>50</v>
      </c>
      <c r="Q67" s="34">
        <v>4.5599999999999996</v>
      </c>
      <c r="R67" s="1" t="s">
        <v>30</v>
      </c>
      <c r="S67" s="3">
        <v>1</v>
      </c>
      <c r="T67" s="35">
        <v>4</v>
      </c>
      <c r="U67" s="33" t="s">
        <v>61</v>
      </c>
      <c r="V67" s="33"/>
    </row>
    <row r="68" spans="1:22" s="28" customFormat="1" ht="25.5" x14ac:dyDescent="0.2">
      <c r="A68" s="31">
        <v>7</v>
      </c>
      <c r="B68" s="38">
        <v>43616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0" t="s">
        <v>29</v>
      </c>
      <c r="O68" s="32"/>
      <c r="P68" s="33" t="s">
        <v>50</v>
      </c>
      <c r="Q68" s="34">
        <v>3.42</v>
      </c>
      <c r="R68" s="1" t="s">
        <v>30</v>
      </c>
      <c r="S68" s="3">
        <v>1</v>
      </c>
      <c r="T68" s="35">
        <v>3.42</v>
      </c>
      <c r="U68" s="33" t="s">
        <v>51</v>
      </c>
      <c r="V68" s="33"/>
    </row>
    <row r="69" spans="1:22" s="28" customFormat="1" ht="25.5" x14ac:dyDescent="0.2">
      <c r="A69" s="31">
        <v>8</v>
      </c>
      <c r="B69" s="38">
        <v>43616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0" t="s">
        <v>29</v>
      </c>
      <c r="O69" s="32"/>
      <c r="P69" s="33" t="s">
        <v>50</v>
      </c>
      <c r="Q69" s="34">
        <v>1.53</v>
      </c>
      <c r="R69" s="1" t="s">
        <v>30</v>
      </c>
      <c r="S69" s="3">
        <v>1</v>
      </c>
      <c r="T69" s="35">
        <v>1.53</v>
      </c>
      <c r="U69" s="33" t="s">
        <v>75</v>
      </c>
      <c r="V69" s="33"/>
    </row>
    <row r="70" spans="1:22" s="28" customFormat="1" ht="25.5" x14ac:dyDescent="0.2">
      <c r="A70" s="31">
        <v>9</v>
      </c>
      <c r="B70" s="38">
        <v>43616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0" t="s">
        <v>29</v>
      </c>
      <c r="O70" s="32"/>
      <c r="P70" s="33" t="s">
        <v>50</v>
      </c>
      <c r="Q70" s="34">
        <v>1.86</v>
      </c>
      <c r="R70" s="1" t="s">
        <v>30</v>
      </c>
      <c r="S70" s="3">
        <v>1</v>
      </c>
      <c r="T70" s="35">
        <v>1.86</v>
      </c>
      <c r="U70" s="33" t="s">
        <v>62</v>
      </c>
      <c r="V70" s="33"/>
    </row>
    <row r="71" spans="1:22" s="28" customFormat="1" ht="25.5" x14ac:dyDescent="0.2">
      <c r="A71" s="31">
        <v>10</v>
      </c>
      <c r="B71" s="38">
        <v>43616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0" t="s">
        <v>29</v>
      </c>
      <c r="O71" s="32"/>
      <c r="P71" s="33" t="s">
        <v>50</v>
      </c>
      <c r="Q71" s="34">
        <v>77.400000000000006</v>
      </c>
      <c r="R71" s="1" t="s">
        <v>30</v>
      </c>
      <c r="S71" s="3">
        <v>1</v>
      </c>
      <c r="T71" s="35">
        <v>77.400000000000006</v>
      </c>
      <c r="U71" s="33" t="s">
        <v>52</v>
      </c>
      <c r="V71" s="33"/>
    </row>
    <row r="72" spans="1:22" s="28" customFormat="1" ht="25.5" x14ac:dyDescent="0.2">
      <c r="A72" s="31">
        <v>11</v>
      </c>
      <c r="B72" s="38">
        <v>43616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0" t="s">
        <v>29</v>
      </c>
      <c r="O72" s="32"/>
      <c r="P72" s="33" t="s">
        <v>50</v>
      </c>
      <c r="Q72" s="34">
        <v>0.9</v>
      </c>
      <c r="R72" s="1" t="s">
        <v>30</v>
      </c>
      <c r="S72" s="3">
        <v>1</v>
      </c>
      <c r="T72" s="35">
        <v>0.9</v>
      </c>
      <c r="U72" s="33" t="s">
        <v>53</v>
      </c>
      <c r="V72" s="33"/>
    </row>
    <row r="73" spans="1:22" s="28" customFormat="1" ht="25.5" x14ac:dyDescent="0.2">
      <c r="A73" s="31"/>
      <c r="B73" s="38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9"/>
      <c r="O73" s="32"/>
      <c r="P73" s="33"/>
      <c r="Q73" s="34"/>
      <c r="R73" s="1"/>
      <c r="S73" s="3"/>
      <c r="T73" s="35">
        <v>94.6</v>
      </c>
      <c r="U73" s="33" t="s">
        <v>52</v>
      </c>
      <c r="V73" s="33"/>
    </row>
    <row r="74" spans="1:22" s="28" customFormat="1" ht="12.75" x14ac:dyDescent="0.2">
      <c r="A74" s="31"/>
      <c r="B74" s="38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9"/>
      <c r="O74" s="32"/>
      <c r="P74" s="33"/>
      <c r="Q74" s="34"/>
      <c r="R74" s="1"/>
      <c r="S74" s="3"/>
      <c r="T74" s="35">
        <v>0.9</v>
      </c>
      <c r="U74" s="33" t="s">
        <v>53</v>
      </c>
      <c r="V74" s="33"/>
    </row>
    <row r="75" spans="1:22" s="28" customFormat="1" ht="12.75" x14ac:dyDescent="0.2">
      <c r="A75" s="31"/>
      <c r="B75" s="38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9"/>
      <c r="O75" s="32"/>
      <c r="P75" s="33"/>
      <c r="Q75" s="34"/>
      <c r="R75" s="1"/>
      <c r="S75" s="3"/>
      <c r="T75" s="35">
        <v>1.74</v>
      </c>
      <c r="U75" s="33" t="s">
        <v>64</v>
      </c>
      <c r="V75" s="33"/>
    </row>
    <row r="76" spans="1:22" s="28" customFormat="1" ht="12.75" customHeight="1" x14ac:dyDescent="0.2">
      <c r="A76" s="121" t="s">
        <v>54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22"/>
      <c r="V76" s="33"/>
    </row>
    <row r="77" spans="1:22" s="28" customFormat="1" ht="0.75" customHeight="1" x14ac:dyDescent="0.2">
      <c r="A77" s="33"/>
    </row>
    <row r="78" spans="1:22" s="28" customFormat="1" ht="12.75" x14ac:dyDescent="0.2">
      <c r="A78" s="49">
        <v>1</v>
      </c>
      <c r="B78" s="50">
        <v>43616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1" t="s">
        <v>29</v>
      </c>
      <c r="O78" s="51"/>
      <c r="P78" s="52" t="s">
        <v>54</v>
      </c>
      <c r="Q78" s="53">
        <v>1233.57</v>
      </c>
      <c r="R78" s="45" t="s">
        <v>30</v>
      </c>
      <c r="S78" s="43">
        <v>1</v>
      </c>
      <c r="T78" s="54">
        <v>1233.57</v>
      </c>
      <c r="U78" s="52" t="s">
        <v>55</v>
      </c>
      <c r="V78" s="33"/>
    </row>
    <row r="79" spans="1:22" s="28" customFormat="1" ht="12.75" x14ac:dyDescent="0.2"/>
    <row r="80" spans="1:22" s="28" customFormat="1" ht="12.75" x14ac:dyDescent="0.2"/>
    <row r="81" spans="1:22" s="28" customFormat="1" ht="12.75" x14ac:dyDescent="0.2"/>
    <row r="82" spans="1:22" s="28" customFormat="1" ht="12.75" x14ac:dyDescent="0.2"/>
    <row r="83" spans="1:22" s="28" customFormat="1" ht="12.75" x14ac:dyDescent="0.2"/>
    <row r="84" spans="1:22" s="28" customFormat="1" ht="12.75" x14ac:dyDescent="0.2"/>
    <row r="85" spans="1:22" s="29" customFormat="1" ht="17.25" customHeight="1" x14ac:dyDescent="0.2"/>
    <row r="86" spans="1:22" s="28" customFormat="1" ht="12.75" x14ac:dyDescent="0.2"/>
    <row r="87" spans="1:22" s="29" customFormat="1" ht="16.5" customHeight="1" x14ac:dyDescent="0.2"/>
    <row r="88" spans="1:22" s="28" customFormat="1" ht="12.75" x14ac:dyDescent="0.2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6"/>
      <c r="R88" s="25"/>
      <c r="S88" s="23"/>
      <c r="T88" s="27"/>
      <c r="U88" s="25"/>
      <c r="V88" s="25"/>
    </row>
    <row r="89" spans="1:22" s="28" customFormat="1" ht="12.75" x14ac:dyDescent="0.2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6"/>
      <c r="R89" s="25"/>
      <c r="S89" s="23"/>
      <c r="T89" s="27"/>
      <c r="U89" s="25"/>
      <c r="V89" s="25"/>
    </row>
    <row r="90" spans="1:22" s="28" customFormat="1" ht="12.75" x14ac:dyDescent="0.2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6"/>
      <c r="R90" s="25"/>
      <c r="S90" s="23"/>
      <c r="T90" s="27"/>
      <c r="U90" s="25"/>
      <c r="V90" s="25"/>
    </row>
    <row r="91" spans="1:22" s="28" customFormat="1" ht="12.75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6"/>
      <c r="R91" s="25"/>
      <c r="S91" s="23"/>
      <c r="T91" s="27"/>
      <c r="U91" s="25"/>
      <c r="V91" s="25"/>
    </row>
    <row r="92" spans="1:22" s="28" customFormat="1" ht="12.75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  <c r="Q92" s="26"/>
      <c r="R92" s="25"/>
      <c r="S92" s="23"/>
      <c r="T92" s="27"/>
      <c r="U92" s="25"/>
      <c r="V92" s="25"/>
    </row>
    <row r="93" spans="1:22" s="28" customFormat="1" ht="12.75" x14ac:dyDescent="0.2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6"/>
      <c r="R93" s="25"/>
      <c r="S93" s="23"/>
      <c r="T93" s="27"/>
      <c r="U93" s="25"/>
      <c r="V93" s="25"/>
    </row>
    <row r="94" spans="1:22" s="28" customFormat="1" ht="12.75" x14ac:dyDescent="0.2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26"/>
      <c r="R94" s="25"/>
      <c r="S94" s="23"/>
      <c r="T94" s="27"/>
      <c r="U94" s="25"/>
      <c r="V94" s="25"/>
    </row>
    <row r="95" spans="1:22" s="28" customFormat="1" ht="12.75" x14ac:dyDescent="0.2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26"/>
      <c r="R95" s="25"/>
      <c r="S95" s="23"/>
      <c r="T95" s="27"/>
      <c r="U95" s="25"/>
      <c r="V95" s="25"/>
    </row>
    <row r="96" spans="1:22" s="29" customFormat="1" ht="20.100000000000001" customHeight="1" x14ac:dyDescent="0.2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s="28" customFormat="1" ht="12.75" x14ac:dyDescent="0.2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6"/>
      <c r="R97" s="25"/>
      <c r="S97" s="23"/>
      <c r="T97" s="27"/>
      <c r="U97" s="25"/>
      <c r="V97" s="25"/>
    </row>
    <row r="98" spans="1:22" s="28" customFormat="1" ht="12.75" x14ac:dyDescent="0.2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6"/>
      <c r="R98" s="25"/>
      <c r="S98" s="23"/>
      <c r="T98" s="27"/>
      <c r="U98" s="25"/>
      <c r="V98" s="25"/>
    </row>
    <row r="99" spans="1:22" s="28" customFormat="1" ht="12.75" x14ac:dyDescent="0.2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6"/>
      <c r="R99" s="25"/>
      <c r="S99" s="23"/>
      <c r="T99" s="27"/>
      <c r="U99" s="25"/>
      <c r="V99" s="25"/>
    </row>
    <row r="100" spans="1:22" s="28" customFormat="1" ht="12.75" x14ac:dyDescent="0.2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  <c r="Q100" s="26"/>
      <c r="R100" s="25"/>
      <c r="S100" s="23"/>
      <c r="T100" s="27"/>
      <c r="U100" s="25"/>
      <c r="V100" s="25"/>
    </row>
    <row r="101" spans="1:22" s="28" customFormat="1" ht="12.75" x14ac:dyDescent="0.2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5"/>
      <c r="Q101" s="26"/>
      <c r="R101" s="25"/>
      <c r="S101" s="23"/>
      <c r="T101" s="27"/>
      <c r="U101" s="25"/>
      <c r="V101" s="25"/>
    </row>
    <row r="102" spans="1:22" s="28" customFormat="1" ht="12.75" x14ac:dyDescent="0.2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5"/>
      <c r="Q102" s="26"/>
      <c r="R102" s="25"/>
      <c r="S102" s="23"/>
      <c r="T102" s="27"/>
      <c r="U102" s="25"/>
      <c r="V102" s="25"/>
    </row>
    <row r="103" spans="1:22" s="28" customFormat="1" ht="12.75" x14ac:dyDescent="0.2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5"/>
      <c r="Q103" s="26"/>
      <c r="R103" s="25"/>
      <c r="S103" s="23"/>
      <c r="T103" s="27"/>
      <c r="U103" s="25"/>
      <c r="V103" s="25"/>
    </row>
    <row r="104" spans="1:22" s="28" customFormat="1" ht="12.75" x14ac:dyDescent="0.2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5"/>
      <c r="Q104" s="26"/>
      <c r="R104" s="25"/>
      <c r="S104" s="23"/>
      <c r="T104" s="27"/>
      <c r="U104" s="25"/>
      <c r="V104" s="25"/>
    </row>
    <row r="105" spans="1:22" s="28" customFormat="1" ht="20.25" customHeight="1" x14ac:dyDescent="0.2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5"/>
      <c r="Q105" s="26"/>
      <c r="R105" s="25"/>
      <c r="S105" s="23"/>
      <c r="T105" s="27"/>
      <c r="U105" s="25"/>
      <c r="V105" s="25"/>
    </row>
    <row r="106" spans="1:22" s="28" customFormat="1" ht="95.25" customHeight="1" x14ac:dyDescent="0.2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  <c r="Q106" s="26"/>
      <c r="R106" s="25"/>
      <c r="S106" s="23"/>
      <c r="T106" s="27"/>
      <c r="U106" s="25"/>
      <c r="V106" s="25"/>
    </row>
    <row r="107" spans="1:22" s="28" customFormat="1" ht="12.75" x14ac:dyDescent="0.2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5"/>
      <c r="Q107" s="26"/>
      <c r="R107" s="25"/>
      <c r="S107" s="23"/>
      <c r="T107" s="27"/>
      <c r="U107" s="25"/>
      <c r="V107" s="25"/>
    </row>
    <row r="108" spans="1:22" s="28" customFormat="1" ht="12.75" x14ac:dyDescent="0.2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5"/>
      <c r="Q108" s="26"/>
      <c r="R108" s="25"/>
      <c r="S108" s="23"/>
      <c r="T108" s="27"/>
      <c r="U108" s="25"/>
      <c r="V108" s="25"/>
    </row>
    <row r="109" spans="1:22" s="28" customFormat="1" ht="12.75" x14ac:dyDescent="0.2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5"/>
      <c r="Q109" s="26"/>
      <c r="R109" s="25"/>
      <c r="S109" s="23"/>
      <c r="T109" s="27"/>
      <c r="U109" s="25"/>
      <c r="V109" s="25"/>
    </row>
    <row r="110" spans="1:22" s="28" customFormat="1" ht="12.75" x14ac:dyDescent="0.2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5"/>
      <c r="Q110" s="26"/>
      <c r="R110" s="25"/>
      <c r="S110" s="23"/>
      <c r="T110" s="27"/>
      <c r="U110" s="25"/>
      <c r="V110" s="25"/>
    </row>
    <row r="111" spans="1:22" s="28" customFormat="1" ht="12.75" x14ac:dyDescent="0.2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5"/>
      <c r="Q111" s="26"/>
      <c r="R111" s="25"/>
      <c r="S111" s="23"/>
      <c r="T111" s="27"/>
      <c r="U111" s="25"/>
      <c r="V111" s="25"/>
    </row>
    <row r="112" spans="1:22" s="28" customFormat="1" ht="12.75" x14ac:dyDescent="0.2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  <c r="Q112" s="26"/>
      <c r="R112" s="25"/>
      <c r="S112" s="23"/>
      <c r="T112" s="27"/>
      <c r="U112" s="25"/>
      <c r="V112" s="25"/>
    </row>
    <row r="113" spans="1:22" s="28" customFormat="1" ht="12.75" x14ac:dyDescent="0.2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5"/>
      <c r="Q113" s="26"/>
      <c r="R113" s="25"/>
      <c r="S113" s="23"/>
      <c r="T113" s="27"/>
      <c r="U113" s="25"/>
      <c r="V113" s="25"/>
    </row>
    <row r="114" spans="1:22" s="28" customFormat="1" ht="12.75" x14ac:dyDescent="0.2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/>
      <c r="Q114" s="26"/>
      <c r="R114" s="25"/>
      <c r="S114" s="23"/>
      <c r="T114" s="27"/>
      <c r="U114" s="25"/>
      <c r="V114" s="25"/>
    </row>
    <row r="115" spans="1:22" s="28" customFormat="1" ht="12.75" x14ac:dyDescent="0.2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5"/>
      <c r="Q115" s="26"/>
      <c r="R115" s="25"/>
      <c r="S115" s="23"/>
      <c r="T115" s="27"/>
      <c r="U115" s="25"/>
      <c r="V115" s="25"/>
    </row>
    <row r="116" spans="1:22" s="28" customFormat="1" ht="12.75" x14ac:dyDescent="0.2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5"/>
      <c r="Q116" s="26"/>
      <c r="R116" s="25"/>
      <c r="S116" s="23"/>
      <c r="T116" s="27"/>
      <c r="U116" s="25"/>
      <c r="V116" s="25"/>
    </row>
    <row r="117" spans="1:22" s="28" customFormat="1" ht="12.75" x14ac:dyDescent="0.2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  <c r="Q117" s="26"/>
      <c r="R117" s="25"/>
      <c r="S117" s="23"/>
      <c r="T117" s="27"/>
      <c r="U117" s="25"/>
      <c r="V117" s="25"/>
    </row>
    <row r="118" spans="1:22" s="28" customFormat="1" ht="12.75" x14ac:dyDescent="0.2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5"/>
      <c r="Q118" s="26"/>
      <c r="R118" s="25"/>
      <c r="S118" s="23"/>
      <c r="T118" s="27"/>
      <c r="U118" s="25"/>
      <c r="V118" s="25"/>
    </row>
    <row r="119" spans="1:22" s="28" customFormat="1" ht="12.75" x14ac:dyDescent="0.2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  <c r="Q119" s="26"/>
      <c r="R119" s="25"/>
      <c r="S119" s="23"/>
      <c r="T119" s="27"/>
      <c r="U119" s="25"/>
      <c r="V119" s="25"/>
    </row>
    <row r="120" spans="1:22" s="28" customFormat="1" ht="12.75" x14ac:dyDescent="0.2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5"/>
      <c r="Q120" s="26"/>
      <c r="R120" s="25"/>
      <c r="S120" s="23"/>
      <c r="T120" s="27"/>
      <c r="U120" s="25"/>
      <c r="V120" s="25"/>
    </row>
    <row r="121" spans="1:22" s="28" customFormat="1" ht="21" customHeight="1" x14ac:dyDescent="0.2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  <c r="Q121" s="26"/>
      <c r="R121" s="25"/>
      <c r="S121" s="23"/>
      <c r="T121" s="27"/>
      <c r="U121" s="25"/>
      <c r="V121" s="25"/>
    </row>
    <row r="122" spans="1:22" s="28" customFormat="1" ht="12.75" x14ac:dyDescent="0.2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6"/>
      <c r="R122" s="25"/>
      <c r="S122" s="23"/>
      <c r="T122" s="27"/>
      <c r="U122" s="25"/>
      <c r="V122" s="25"/>
    </row>
    <row r="123" spans="1:22" s="28" customFormat="1" ht="12.75" x14ac:dyDescent="0.2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  <c r="Q123" s="26"/>
      <c r="R123" s="25"/>
      <c r="S123" s="23"/>
      <c r="T123" s="27"/>
      <c r="U123" s="25"/>
      <c r="V123" s="25"/>
    </row>
    <row r="124" spans="1:22" s="28" customFormat="1" ht="12.75" x14ac:dyDescent="0.2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  <c r="Q124" s="26"/>
      <c r="R124" s="25"/>
      <c r="S124" s="23"/>
      <c r="T124" s="27"/>
      <c r="U124" s="25"/>
      <c r="V124" s="25"/>
    </row>
    <row r="125" spans="1:22" s="28" customFormat="1" ht="12.75" x14ac:dyDescent="0.2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  <c r="Q125" s="26"/>
      <c r="R125" s="25"/>
      <c r="S125" s="23"/>
      <c r="T125" s="27"/>
      <c r="U125" s="25"/>
      <c r="V125" s="25"/>
    </row>
    <row r="126" spans="1:22" s="28" customFormat="1" ht="12.75" x14ac:dyDescent="0.2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5"/>
      <c r="Q126" s="26"/>
      <c r="R126" s="25"/>
      <c r="S126" s="23"/>
      <c r="T126" s="27"/>
      <c r="U126" s="25"/>
      <c r="V126" s="25"/>
    </row>
    <row r="127" spans="1:22" s="28" customFormat="1" ht="12.75" x14ac:dyDescent="0.2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5"/>
      <c r="Q127" s="26"/>
      <c r="R127" s="25"/>
      <c r="S127" s="23"/>
      <c r="T127" s="27"/>
      <c r="U127" s="25"/>
      <c r="V127" s="25"/>
    </row>
    <row r="128" spans="1:22" s="28" customFormat="1" ht="12.75" x14ac:dyDescent="0.2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  <c r="Q128" s="26"/>
      <c r="R128" s="25"/>
      <c r="S128" s="23"/>
      <c r="T128" s="27"/>
      <c r="U128" s="25"/>
      <c r="V128" s="25"/>
    </row>
    <row r="129" spans="1:22" s="28" customFormat="1" ht="12.75" x14ac:dyDescent="0.2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  <c r="Q129" s="26"/>
      <c r="R129" s="25"/>
      <c r="S129" s="23"/>
      <c r="T129" s="27"/>
      <c r="U129" s="25"/>
      <c r="V129" s="25"/>
    </row>
    <row r="130" spans="1:22" s="28" customFormat="1" ht="12.75" x14ac:dyDescent="0.2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  <c r="Q130" s="26"/>
      <c r="R130" s="25"/>
      <c r="S130" s="23"/>
      <c r="T130" s="27"/>
      <c r="U130" s="25"/>
      <c r="V130" s="25"/>
    </row>
  </sheetData>
  <mergeCells count="29">
    <mergeCell ref="A61:V61"/>
    <mergeCell ref="A76:U76"/>
    <mergeCell ref="C12:E12"/>
    <mergeCell ref="Q9:Q13"/>
    <mergeCell ref="R9:R13"/>
    <mergeCell ref="A9:A13"/>
    <mergeCell ref="B9:B13"/>
    <mergeCell ref="C9:O9"/>
    <mergeCell ref="P9:P13"/>
    <mergeCell ref="F12:H12"/>
    <mergeCell ref="I12:J12"/>
    <mergeCell ref="K12:L12"/>
    <mergeCell ref="N12:N13"/>
    <mergeCell ref="A96:V96"/>
    <mergeCell ref="O12:O13"/>
    <mergeCell ref="A5:V5"/>
    <mergeCell ref="A6:V6"/>
    <mergeCell ref="A7:V7"/>
    <mergeCell ref="A15:V15"/>
    <mergeCell ref="S9:S13"/>
    <mergeCell ref="T9:T13"/>
    <mergeCell ref="U9:U13"/>
    <mergeCell ref="V9:V13"/>
    <mergeCell ref="C10:M10"/>
    <mergeCell ref="N10:O11"/>
    <mergeCell ref="C11:L11"/>
    <mergeCell ref="M11:M13"/>
    <mergeCell ref="A38:U38"/>
    <mergeCell ref="A42:V42"/>
  </mergeCells>
  <phoneticPr fontId="7" type="noConversion"/>
  <pageMargins left="0.75" right="1" top="0.75" bottom="1" header="0.5" footer="0.5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18"/>
  <sheetViews>
    <sheetView view="pageBreakPreview" zoomScale="70" zoomScaleNormal="70" zoomScaleSheetLayoutView="70" workbookViewId="0">
      <selection activeCell="A7" sqref="A7"/>
    </sheetView>
  </sheetViews>
  <sheetFormatPr defaultColWidth="10.5" defaultRowHeight="11.45" customHeight="1" x14ac:dyDescent="0.2"/>
  <cols>
    <col min="1" max="1" width="5.83203125" style="98" customWidth="1"/>
    <col min="2" max="2" width="14.33203125" style="98" customWidth="1"/>
    <col min="3" max="3" width="11.83203125" style="98" customWidth="1"/>
    <col min="4" max="4" width="13" style="98" customWidth="1"/>
    <col min="5" max="10" width="11.83203125" style="98" customWidth="1"/>
    <col min="11" max="12" width="13.83203125" style="98" customWidth="1"/>
    <col min="13" max="13" width="15.33203125" style="98" customWidth="1"/>
    <col min="14" max="14" width="14.83203125" style="98" customWidth="1"/>
    <col min="15" max="15" width="11.83203125" style="98" customWidth="1"/>
    <col min="16" max="16" width="57.6640625" style="98" customWidth="1"/>
    <col min="17" max="17" width="21.5" style="98" customWidth="1"/>
    <col min="18" max="18" width="20.5" style="98" customWidth="1"/>
    <col min="19" max="19" width="13.1640625" style="98" customWidth="1"/>
    <col min="20" max="20" width="21.5" style="98" customWidth="1"/>
    <col min="21" max="21" width="41.83203125" style="98" customWidth="1"/>
    <col min="22" max="22" width="21" style="98" customWidth="1"/>
  </cols>
  <sheetData>
    <row r="1" spans="1:22" s="83" customFormat="1" ht="14.2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81"/>
      <c r="R1" s="79"/>
      <c r="S1" s="79"/>
      <c r="T1" s="79"/>
      <c r="U1" s="79"/>
      <c r="V1" s="82" t="s">
        <v>31</v>
      </c>
    </row>
    <row r="2" spans="1:22" s="83" customFormat="1" ht="25.5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/>
      <c r="R2" s="79"/>
      <c r="S2" s="79"/>
      <c r="T2" s="79"/>
      <c r="U2" s="79"/>
      <c r="V2" s="82" t="s">
        <v>32</v>
      </c>
    </row>
    <row r="3" spans="1:22" s="83" customFormat="1" ht="26.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1"/>
      <c r="R3" s="79"/>
      <c r="S3" s="79"/>
      <c r="T3" s="79"/>
      <c r="U3" s="79"/>
      <c r="V3" s="82" t="s">
        <v>33</v>
      </c>
    </row>
    <row r="4" spans="1:22" s="83" customFormat="1" ht="11.4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/>
      <c r="R4" s="79"/>
      <c r="S4" s="79"/>
      <c r="T4" s="79"/>
      <c r="U4" s="79"/>
      <c r="V4" s="84"/>
    </row>
    <row r="5" spans="1:22" s="83" customFormat="1" ht="42.75" customHeight="1" x14ac:dyDescent="0.2">
      <c r="A5" s="134" t="s">
        <v>35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83" customFormat="1" ht="19.5" customHeight="1" x14ac:dyDescent="0.2">
      <c r="A6" s="135" t="s">
        <v>65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s="83" customFormat="1" ht="11.45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s="83" customFormat="1" ht="12.95" customHeight="1" x14ac:dyDescent="0.2">
      <c r="A8" s="125" t="s">
        <v>34</v>
      </c>
      <c r="B8" s="125" t="s">
        <v>0</v>
      </c>
      <c r="C8" s="131" t="s">
        <v>1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25" t="s">
        <v>2</v>
      </c>
      <c r="Q8" s="125" t="s">
        <v>3</v>
      </c>
      <c r="R8" s="125" t="s">
        <v>4</v>
      </c>
      <c r="S8" s="125" t="s">
        <v>5</v>
      </c>
      <c r="T8" s="125" t="s">
        <v>6</v>
      </c>
      <c r="U8" s="125" t="s">
        <v>7</v>
      </c>
      <c r="V8" s="125" t="s">
        <v>8</v>
      </c>
    </row>
    <row r="9" spans="1:22" s="83" customFormat="1" ht="12.95" customHeight="1" x14ac:dyDescent="0.2">
      <c r="A9" s="130"/>
      <c r="B9" s="130"/>
      <c r="C9" s="131" t="s">
        <v>9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25" t="s">
        <v>10</v>
      </c>
      <c r="O9" s="125"/>
      <c r="P9" s="130"/>
      <c r="Q9" s="130"/>
      <c r="R9" s="130"/>
      <c r="S9" s="130"/>
      <c r="T9" s="130"/>
      <c r="U9" s="130"/>
      <c r="V9" s="130"/>
    </row>
    <row r="10" spans="1:22" s="83" customFormat="1" ht="12.95" customHeight="1" x14ac:dyDescent="0.2">
      <c r="A10" s="130"/>
      <c r="B10" s="130"/>
      <c r="C10" s="131" t="s">
        <v>11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25" t="s">
        <v>12</v>
      </c>
      <c r="N10" s="132"/>
      <c r="O10" s="133"/>
      <c r="P10" s="130"/>
      <c r="Q10" s="130"/>
      <c r="R10" s="130"/>
      <c r="S10" s="130"/>
      <c r="T10" s="130"/>
      <c r="U10" s="130"/>
      <c r="V10" s="130"/>
    </row>
    <row r="11" spans="1:22" s="83" customFormat="1" ht="36.950000000000003" customHeight="1" x14ac:dyDescent="0.2">
      <c r="A11" s="130"/>
      <c r="B11" s="130"/>
      <c r="C11" s="131" t="s">
        <v>13</v>
      </c>
      <c r="D11" s="131"/>
      <c r="E11" s="131"/>
      <c r="F11" s="131" t="s">
        <v>14</v>
      </c>
      <c r="G11" s="131"/>
      <c r="H11" s="131"/>
      <c r="I11" s="131" t="s">
        <v>15</v>
      </c>
      <c r="J11" s="131"/>
      <c r="K11" s="131" t="s">
        <v>16</v>
      </c>
      <c r="L11" s="131"/>
      <c r="M11" s="130"/>
      <c r="N11" s="125" t="s">
        <v>17</v>
      </c>
      <c r="O11" s="125" t="s">
        <v>18</v>
      </c>
      <c r="P11" s="130"/>
      <c r="Q11" s="130"/>
      <c r="R11" s="130"/>
      <c r="S11" s="130"/>
      <c r="T11" s="130"/>
      <c r="U11" s="130"/>
      <c r="V11" s="130"/>
    </row>
    <row r="12" spans="1:22" s="83" customFormat="1" ht="63" customHeight="1" x14ac:dyDescent="0.2">
      <c r="A12" s="126"/>
      <c r="B12" s="126"/>
      <c r="C12" s="86" t="s">
        <v>19</v>
      </c>
      <c r="D12" s="86" t="s">
        <v>20</v>
      </c>
      <c r="E12" s="86" t="s">
        <v>21</v>
      </c>
      <c r="F12" s="86" t="s">
        <v>22</v>
      </c>
      <c r="G12" s="86" t="s">
        <v>23</v>
      </c>
      <c r="H12" s="86" t="s">
        <v>24</v>
      </c>
      <c r="I12" s="86" t="s">
        <v>25</v>
      </c>
      <c r="J12" s="86" t="s">
        <v>26</v>
      </c>
      <c r="K12" s="86" t="s">
        <v>27</v>
      </c>
      <c r="L12" s="86" t="s">
        <v>28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22" s="85" customFormat="1" ht="12.95" customHeight="1" x14ac:dyDescent="0.2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6</v>
      </c>
      <c r="G13" s="87">
        <v>7</v>
      </c>
      <c r="H13" s="87">
        <v>8</v>
      </c>
      <c r="I13" s="87">
        <v>9</v>
      </c>
      <c r="J13" s="87">
        <v>10</v>
      </c>
      <c r="K13" s="87">
        <v>11</v>
      </c>
      <c r="L13" s="87">
        <v>12</v>
      </c>
      <c r="M13" s="87">
        <v>13</v>
      </c>
      <c r="N13" s="87">
        <v>14</v>
      </c>
      <c r="O13" s="87">
        <v>15</v>
      </c>
      <c r="P13" s="87">
        <v>16</v>
      </c>
      <c r="Q13" s="87">
        <v>17</v>
      </c>
      <c r="R13" s="87">
        <v>18</v>
      </c>
      <c r="S13" s="87">
        <v>19</v>
      </c>
      <c r="T13" s="87">
        <v>20</v>
      </c>
      <c r="U13" s="87">
        <v>21</v>
      </c>
      <c r="V13" s="87">
        <v>22</v>
      </c>
    </row>
    <row r="14" spans="1:22" s="88" customFormat="1" ht="18.75" customHeight="1" x14ac:dyDescent="0.2">
      <c r="A14" s="127" t="s">
        <v>79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9"/>
    </row>
    <row r="15" spans="1:22" s="5" customFormat="1" ht="12.75" x14ac:dyDescent="0.2">
      <c r="A15" s="89">
        <v>1</v>
      </c>
      <c r="B15" s="90"/>
      <c r="C15" s="91"/>
      <c r="D15" s="91"/>
      <c r="E15" s="91"/>
      <c r="F15" s="91"/>
      <c r="G15" s="91"/>
      <c r="H15" s="91"/>
      <c r="I15" s="91"/>
      <c r="J15" s="91"/>
      <c r="K15" s="91" t="s">
        <v>29</v>
      </c>
      <c r="L15" s="91"/>
      <c r="M15" s="91"/>
      <c r="N15" s="91"/>
      <c r="O15" s="91"/>
      <c r="P15" s="92"/>
      <c r="Q15" s="93"/>
      <c r="R15" s="92" t="s">
        <v>30</v>
      </c>
      <c r="S15" s="94"/>
      <c r="T15" s="95"/>
      <c r="U15" s="92"/>
      <c r="V15" s="92"/>
    </row>
    <row r="16" spans="1:22" s="5" customFormat="1" ht="12.75" x14ac:dyDescent="0.2">
      <c r="A16" s="89">
        <v>2</v>
      </c>
      <c r="B16" s="90"/>
      <c r="C16" s="91"/>
      <c r="D16" s="91"/>
      <c r="E16" s="91"/>
      <c r="F16" s="91"/>
      <c r="G16" s="91"/>
      <c r="H16" s="91"/>
      <c r="I16" s="91"/>
      <c r="J16" s="91"/>
      <c r="K16" s="91" t="s">
        <v>29</v>
      </c>
      <c r="L16" s="91"/>
      <c r="M16" s="91"/>
      <c r="N16" s="91"/>
      <c r="O16" s="91"/>
      <c r="P16" s="92"/>
      <c r="Q16" s="93"/>
      <c r="R16" s="92" t="s">
        <v>30</v>
      </c>
      <c r="S16" s="94"/>
      <c r="T16" s="95"/>
      <c r="U16" s="92"/>
      <c r="V16" s="92"/>
    </row>
    <row r="17" spans="1:22" s="5" customFormat="1" ht="12.75" x14ac:dyDescent="0.2">
      <c r="A17" s="89">
        <v>3</v>
      </c>
      <c r="B17" s="90"/>
      <c r="C17" s="91"/>
      <c r="D17" s="91"/>
      <c r="E17" s="91"/>
      <c r="F17" s="91"/>
      <c r="G17" s="91"/>
      <c r="H17" s="91"/>
      <c r="I17" s="91"/>
      <c r="J17" s="91"/>
      <c r="K17" s="91" t="s">
        <v>29</v>
      </c>
      <c r="L17" s="91"/>
      <c r="M17" s="91"/>
      <c r="N17" s="91"/>
      <c r="O17" s="91"/>
      <c r="P17" s="92"/>
      <c r="Q17" s="93"/>
      <c r="R17" s="92" t="s">
        <v>30</v>
      </c>
      <c r="S17" s="94"/>
      <c r="T17" s="95"/>
      <c r="U17" s="92"/>
      <c r="V17" s="92"/>
    </row>
    <row r="18" spans="1:22" s="5" customFormat="1" ht="12.75" x14ac:dyDescent="0.2">
      <c r="A18" s="89">
        <v>4</v>
      </c>
      <c r="B18" s="90"/>
      <c r="C18" s="91"/>
      <c r="D18" s="91"/>
      <c r="E18" s="91"/>
      <c r="F18" s="91"/>
      <c r="G18" s="91"/>
      <c r="H18" s="91"/>
      <c r="I18" s="91"/>
      <c r="J18" s="91"/>
      <c r="K18" s="91" t="s">
        <v>29</v>
      </c>
      <c r="L18" s="91"/>
      <c r="M18" s="91"/>
      <c r="N18" s="91"/>
      <c r="O18" s="91"/>
      <c r="P18" s="92"/>
      <c r="Q18" s="93"/>
      <c r="R18" s="92" t="s">
        <v>30</v>
      </c>
      <c r="S18" s="94"/>
      <c r="T18" s="95"/>
      <c r="U18" s="92"/>
      <c r="V18" s="92"/>
    </row>
    <row r="19" spans="1:22" s="5" customFormat="1" ht="12.75" x14ac:dyDescent="0.2">
      <c r="A19" s="89">
        <v>5</v>
      </c>
      <c r="B19" s="90"/>
      <c r="C19" s="91"/>
      <c r="D19" s="91"/>
      <c r="E19" s="91"/>
      <c r="F19" s="91"/>
      <c r="G19" s="91"/>
      <c r="H19" s="91"/>
      <c r="I19" s="91"/>
      <c r="J19" s="91"/>
      <c r="K19" s="91" t="s">
        <v>29</v>
      </c>
      <c r="L19" s="91"/>
      <c r="M19" s="91"/>
      <c r="N19" s="91"/>
      <c r="O19" s="91"/>
      <c r="P19" s="92"/>
      <c r="Q19" s="93"/>
      <c r="R19" s="92" t="s">
        <v>30</v>
      </c>
      <c r="S19" s="94"/>
      <c r="T19" s="95"/>
      <c r="U19" s="92"/>
      <c r="V19" s="92"/>
    </row>
    <row r="20" spans="1:22" s="5" customFormat="1" ht="12.75" x14ac:dyDescent="0.2">
      <c r="A20" s="89">
        <v>6</v>
      </c>
      <c r="B20" s="90"/>
      <c r="C20" s="91"/>
      <c r="D20" s="91"/>
      <c r="E20" s="91"/>
      <c r="F20" s="91"/>
      <c r="G20" s="91"/>
      <c r="H20" s="91"/>
      <c r="I20" s="91"/>
      <c r="J20" s="91"/>
      <c r="K20" s="91" t="s">
        <v>29</v>
      </c>
      <c r="L20" s="91"/>
      <c r="M20" s="91"/>
      <c r="N20" s="91"/>
      <c r="O20" s="91"/>
      <c r="P20" s="92"/>
      <c r="Q20" s="93"/>
      <c r="R20" s="92" t="s">
        <v>30</v>
      </c>
      <c r="S20" s="94"/>
      <c r="T20" s="95"/>
      <c r="U20" s="92"/>
      <c r="V20" s="92"/>
    </row>
    <row r="21" spans="1:22" s="5" customFormat="1" ht="12.75" x14ac:dyDescent="0.2">
      <c r="A21" s="89">
        <v>7</v>
      </c>
      <c r="B21" s="90"/>
      <c r="C21" s="91"/>
      <c r="D21" s="91"/>
      <c r="E21" s="91"/>
      <c r="F21" s="91"/>
      <c r="G21" s="91"/>
      <c r="H21" s="91"/>
      <c r="I21" s="91"/>
      <c r="J21" s="91"/>
      <c r="K21" s="91" t="s">
        <v>29</v>
      </c>
      <c r="L21" s="91"/>
      <c r="M21" s="91"/>
      <c r="N21" s="91"/>
      <c r="O21" s="91"/>
      <c r="P21" s="92"/>
      <c r="Q21" s="93"/>
      <c r="R21" s="92" t="s">
        <v>30</v>
      </c>
      <c r="S21" s="94"/>
      <c r="T21" s="95"/>
      <c r="U21" s="96"/>
      <c r="V21" s="92"/>
    </row>
    <row r="22" spans="1:22" s="5" customFormat="1" ht="12.75" x14ac:dyDescent="0.2">
      <c r="A22" s="89">
        <v>8</v>
      </c>
      <c r="B22" s="90"/>
      <c r="C22" s="91"/>
      <c r="D22" s="91"/>
      <c r="E22" s="91"/>
      <c r="F22" s="91"/>
      <c r="G22" s="91"/>
      <c r="H22" s="91"/>
      <c r="I22" s="91"/>
      <c r="J22" s="91"/>
      <c r="K22" s="91" t="s">
        <v>29</v>
      </c>
      <c r="L22" s="91"/>
      <c r="M22" s="91"/>
      <c r="N22" s="91"/>
      <c r="O22" s="91"/>
      <c r="P22" s="92"/>
      <c r="Q22" s="93"/>
      <c r="R22" s="92" t="s">
        <v>30</v>
      </c>
      <c r="S22" s="94"/>
      <c r="T22" s="95"/>
      <c r="U22" s="92"/>
      <c r="V22" s="92"/>
    </row>
    <row r="23" spans="1:22" s="5" customFormat="1" ht="12.75" customHeight="1" x14ac:dyDescent="0.2">
      <c r="A23" s="89">
        <v>9</v>
      </c>
      <c r="B23" s="90"/>
      <c r="C23" s="91"/>
      <c r="D23" s="91"/>
      <c r="E23" s="91"/>
      <c r="F23" s="91"/>
      <c r="G23" s="91"/>
      <c r="H23" s="91"/>
      <c r="I23" s="91"/>
      <c r="J23" s="91"/>
      <c r="K23" s="91" t="s">
        <v>29</v>
      </c>
      <c r="L23" s="91"/>
      <c r="M23" s="91"/>
      <c r="N23" s="91"/>
      <c r="O23" s="91"/>
      <c r="P23" s="92"/>
      <c r="Q23" s="93"/>
      <c r="R23" s="92" t="s">
        <v>30</v>
      </c>
      <c r="S23" s="94"/>
      <c r="T23" s="95"/>
      <c r="U23" s="92"/>
      <c r="V23" s="92"/>
    </row>
    <row r="24" spans="1:22" s="5" customFormat="1" ht="12.75" x14ac:dyDescent="0.2">
      <c r="A24" s="89">
        <v>10</v>
      </c>
      <c r="B24" s="90"/>
      <c r="C24" s="91"/>
      <c r="D24" s="91"/>
      <c r="E24" s="91"/>
      <c r="F24" s="91"/>
      <c r="G24" s="91"/>
      <c r="H24" s="91"/>
      <c r="I24" s="91"/>
      <c r="J24" s="91"/>
      <c r="K24" s="91" t="s">
        <v>29</v>
      </c>
      <c r="L24" s="91"/>
      <c r="M24" s="91"/>
      <c r="N24" s="91"/>
      <c r="O24" s="91"/>
      <c r="P24" s="92"/>
      <c r="Q24" s="93"/>
      <c r="R24" s="92" t="s">
        <v>30</v>
      </c>
      <c r="S24" s="94"/>
      <c r="T24" s="95"/>
      <c r="U24" s="92"/>
      <c r="V24" s="92"/>
    </row>
    <row r="25" spans="1:22" s="5" customFormat="1" ht="12.75" customHeight="1" x14ac:dyDescent="0.2">
      <c r="A25" s="89">
        <v>11</v>
      </c>
      <c r="B25" s="90"/>
      <c r="C25" s="91"/>
      <c r="D25" s="91"/>
      <c r="E25" s="91"/>
      <c r="F25" s="91"/>
      <c r="G25" s="91"/>
      <c r="H25" s="91"/>
      <c r="I25" s="91"/>
      <c r="J25" s="91"/>
      <c r="K25" s="91" t="s">
        <v>29</v>
      </c>
      <c r="L25" s="91"/>
      <c r="M25" s="91"/>
      <c r="N25" s="91"/>
      <c r="O25" s="91"/>
      <c r="P25" s="92"/>
      <c r="Q25" s="93"/>
      <c r="R25" s="92" t="s">
        <v>30</v>
      </c>
      <c r="S25" s="94"/>
      <c r="T25" s="95"/>
      <c r="U25" s="92"/>
      <c r="V25" s="92"/>
    </row>
    <row r="26" spans="1:22" s="5" customFormat="1" ht="12.75" x14ac:dyDescent="0.2">
      <c r="A26" s="89">
        <v>12</v>
      </c>
      <c r="B26" s="90"/>
      <c r="C26" s="91"/>
      <c r="D26" s="91"/>
      <c r="E26" s="91"/>
      <c r="F26" s="91"/>
      <c r="G26" s="91"/>
      <c r="H26" s="91"/>
      <c r="I26" s="91"/>
      <c r="J26" s="91"/>
      <c r="K26" s="91" t="s">
        <v>29</v>
      </c>
      <c r="L26" s="91"/>
      <c r="M26" s="91"/>
      <c r="N26" s="91"/>
      <c r="O26" s="91"/>
      <c r="P26" s="92"/>
      <c r="Q26" s="93"/>
      <c r="R26" s="92" t="s">
        <v>30</v>
      </c>
      <c r="S26" s="94"/>
      <c r="T26" s="95"/>
      <c r="U26" s="92"/>
      <c r="V26" s="92"/>
    </row>
    <row r="27" spans="1:22" s="5" customFormat="1" ht="12.75" x14ac:dyDescent="0.2">
      <c r="A27" s="89">
        <v>13</v>
      </c>
      <c r="B27" s="90"/>
      <c r="C27" s="91"/>
      <c r="D27" s="91"/>
      <c r="E27" s="91"/>
      <c r="F27" s="91"/>
      <c r="G27" s="91"/>
      <c r="H27" s="91"/>
      <c r="I27" s="91"/>
      <c r="J27" s="91"/>
      <c r="K27" s="91" t="s">
        <v>29</v>
      </c>
      <c r="L27" s="91"/>
      <c r="M27" s="91"/>
      <c r="N27" s="91"/>
      <c r="O27" s="91"/>
      <c r="P27" s="92"/>
      <c r="Q27" s="93"/>
      <c r="R27" s="92" t="s">
        <v>30</v>
      </c>
      <c r="S27" s="94"/>
      <c r="T27" s="95"/>
      <c r="U27" s="92"/>
      <c r="V27" s="92"/>
    </row>
    <row r="28" spans="1:22" s="5" customFormat="1" ht="12.75" x14ac:dyDescent="0.2">
      <c r="A28" s="89">
        <v>14</v>
      </c>
      <c r="B28" s="90"/>
      <c r="C28" s="91"/>
      <c r="D28" s="91"/>
      <c r="E28" s="91"/>
      <c r="F28" s="91"/>
      <c r="G28" s="91"/>
      <c r="H28" s="91"/>
      <c r="I28" s="91"/>
      <c r="J28" s="91"/>
      <c r="K28" s="91" t="s">
        <v>29</v>
      </c>
      <c r="L28" s="91"/>
      <c r="M28" s="91"/>
      <c r="N28" s="91"/>
      <c r="O28" s="91"/>
      <c r="P28" s="92"/>
      <c r="Q28" s="93"/>
      <c r="R28" s="92" t="s">
        <v>30</v>
      </c>
      <c r="S28" s="94"/>
      <c r="T28" s="95"/>
      <c r="U28" s="92"/>
      <c r="V28" s="92"/>
    </row>
    <row r="29" spans="1:22" s="5" customFormat="1" ht="12.75" x14ac:dyDescent="0.2">
      <c r="A29" s="89">
        <v>15</v>
      </c>
      <c r="B29" s="90"/>
      <c r="C29" s="91"/>
      <c r="D29" s="91"/>
      <c r="E29" s="91"/>
      <c r="F29" s="91"/>
      <c r="G29" s="91"/>
      <c r="H29" s="91"/>
      <c r="I29" s="91"/>
      <c r="J29" s="91"/>
      <c r="K29" s="91" t="s">
        <v>29</v>
      </c>
      <c r="L29" s="91"/>
      <c r="M29" s="91"/>
      <c r="N29" s="91"/>
      <c r="O29" s="91"/>
      <c r="P29" s="92"/>
      <c r="Q29" s="93"/>
      <c r="R29" s="92" t="s">
        <v>30</v>
      </c>
      <c r="S29" s="94"/>
      <c r="T29" s="95"/>
      <c r="U29" s="92"/>
      <c r="V29" s="92"/>
    </row>
    <row r="30" spans="1:22" s="5" customFormat="1" ht="12.75" x14ac:dyDescent="0.2">
      <c r="A30" s="89">
        <v>16</v>
      </c>
      <c r="B30" s="90"/>
      <c r="C30" s="91"/>
      <c r="D30" s="91"/>
      <c r="E30" s="91"/>
      <c r="F30" s="91"/>
      <c r="G30" s="91"/>
      <c r="H30" s="91"/>
      <c r="I30" s="91"/>
      <c r="J30" s="91"/>
      <c r="K30" s="91" t="s">
        <v>29</v>
      </c>
      <c r="L30" s="91"/>
      <c r="M30" s="91"/>
      <c r="N30" s="91"/>
      <c r="O30" s="91"/>
      <c r="P30" s="92"/>
      <c r="Q30" s="93"/>
      <c r="R30" s="92" t="s">
        <v>30</v>
      </c>
      <c r="S30" s="94"/>
      <c r="T30" s="95"/>
      <c r="U30" s="92"/>
      <c r="V30" s="92"/>
    </row>
    <row r="31" spans="1:22" s="5" customFormat="1" ht="12.75" x14ac:dyDescent="0.2">
      <c r="A31" s="89">
        <v>17</v>
      </c>
      <c r="B31" s="90"/>
      <c r="C31" s="91"/>
      <c r="D31" s="91"/>
      <c r="E31" s="91"/>
      <c r="F31" s="91"/>
      <c r="G31" s="91"/>
      <c r="H31" s="91"/>
      <c r="I31" s="91"/>
      <c r="J31" s="91"/>
      <c r="K31" s="91" t="s">
        <v>29</v>
      </c>
      <c r="L31" s="91"/>
      <c r="M31" s="91"/>
      <c r="N31" s="91"/>
      <c r="O31" s="91"/>
      <c r="P31" s="92"/>
      <c r="Q31" s="93"/>
      <c r="R31" s="92" t="s">
        <v>30</v>
      </c>
      <c r="S31" s="94"/>
      <c r="T31" s="95"/>
      <c r="U31" s="92"/>
      <c r="V31" s="92"/>
    </row>
    <row r="32" spans="1:22" s="5" customFormat="1" ht="12.75" x14ac:dyDescent="0.2">
      <c r="A32" s="89">
        <v>18</v>
      </c>
      <c r="B32" s="90"/>
      <c r="C32" s="91"/>
      <c r="D32" s="91"/>
      <c r="E32" s="91"/>
      <c r="F32" s="91"/>
      <c r="G32" s="91"/>
      <c r="H32" s="91"/>
      <c r="I32" s="91"/>
      <c r="J32" s="91"/>
      <c r="K32" s="91" t="s">
        <v>29</v>
      </c>
      <c r="L32" s="91"/>
      <c r="M32" s="91"/>
      <c r="N32" s="91"/>
      <c r="O32" s="91"/>
      <c r="P32" s="92"/>
      <c r="Q32" s="93"/>
      <c r="R32" s="92" t="s">
        <v>30</v>
      </c>
      <c r="S32" s="94"/>
      <c r="T32" s="95"/>
      <c r="U32" s="92"/>
      <c r="V32" s="92"/>
    </row>
    <row r="33" spans="1:22" s="5" customFormat="1" ht="12.75" x14ac:dyDescent="0.2">
      <c r="A33" s="89">
        <v>19</v>
      </c>
      <c r="B33" s="90"/>
      <c r="C33" s="91"/>
      <c r="D33" s="91"/>
      <c r="E33" s="91"/>
      <c r="F33" s="91"/>
      <c r="G33" s="91"/>
      <c r="H33" s="91"/>
      <c r="I33" s="91"/>
      <c r="J33" s="91"/>
      <c r="K33" s="91" t="s">
        <v>29</v>
      </c>
      <c r="L33" s="91"/>
      <c r="M33" s="91"/>
      <c r="N33" s="91"/>
      <c r="O33" s="91"/>
      <c r="P33" s="92"/>
      <c r="Q33" s="93"/>
      <c r="R33" s="92" t="s">
        <v>30</v>
      </c>
      <c r="S33" s="94"/>
      <c r="T33" s="95"/>
      <c r="U33" s="92"/>
      <c r="V33" s="92"/>
    </row>
    <row r="34" spans="1:22" s="5" customFormat="1" ht="12.75" x14ac:dyDescent="0.2">
      <c r="A34" s="8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93"/>
      <c r="R34" s="92"/>
      <c r="S34" s="94"/>
      <c r="T34" s="95"/>
      <c r="U34" s="92"/>
      <c r="V34" s="92"/>
    </row>
    <row r="35" spans="1:22" s="5" customFormat="1" ht="12.75" x14ac:dyDescent="0.2">
      <c r="A35" s="89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93"/>
      <c r="R35" s="92"/>
      <c r="S35" s="94"/>
      <c r="T35" s="95"/>
      <c r="U35" s="92"/>
      <c r="V35" s="92"/>
    </row>
    <row r="36" spans="1:22" s="5" customFormat="1" ht="12.75" x14ac:dyDescent="0.2">
      <c r="A36" s="8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93"/>
      <c r="R36" s="92"/>
      <c r="S36" s="94"/>
      <c r="T36" s="95"/>
      <c r="U36" s="92"/>
      <c r="V36" s="92"/>
    </row>
    <row r="37" spans="1:22" s="5" customFormat="1" ht="12.75" x14ac:dyDescent="0.2">
      <c r="A37" s="89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93"/>
      <c r="R37" s="92"/>
      <c r="S37" s="94"/>
      <c r="T37" s="95"/>
      <c r="U37" s="92"/>
      <c r="V37" s="92"/>
    </row>
    <row r="38" spans="1:22" s="5" customFormat="1" ht="12.75" x14ac:dyDescent="0.2">
      <c r="A38" s="8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93"/>
      <c r="R38" s="92"/>
      <c r="S38" s="94"/>
      <c r="T38" s="95"/>
      <c r="U38" s="92"/>
      <c r="V38" s="92"/>
    </row>
    <row r="39" spans="1:22" s="5" customFormat="1" ht="12.75" x14ac:dyDescent="0.2">
      <c r="A39" s="8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93"/>
      <c r="R39" s="92"/>
      <c r="S39" s="94"/>
      <c r="T39" s="95"/>
      <c r="U39" s="92"/>
      <c r="V39" s="92"/>
    </row>
    <row r="40" spans="1:22" s="5" customFormat="1" ht="12.75" x14ac:dyDescent="0.2">
      <c r="A40" s="89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93"/>
      <c r="R40" s="92"/>
      <c r="S40" s="94"/>
      <c r="T40" s="95"/>
      <c r="U40" s="92"/>
      <c r="V40" s="92"/>
    </row>
    <row r="41" spans="1:22" s="5" customFormat="1" ht="12.75" x14ac:dyDescent="0.2">
      <c r="A41" s="89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93"/>
      <c r="R41" s="92"/>
      <c r="S41" s="94"/>
      <c r="T41" s="95"/>
      <c r="U41" s="92"/>
      <c r="V41" s="92"/>
    </row>
    <row r="42" spans="1:22" s="5" customFormat="1" ht="12.75" x14ac:dyDescent="0.2">
      <c r="A42" s="89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93"/>
      <c r="R42" s="92"/>
      <c r="S42" s="94"/>
      <c r="T42" s="95"/>
      <c r="U42" s="92"/>
      <c r="V42" s="92"/>
    </row>
    <row r="43" spans="1:22" s="5" customFormat="1" ht="12.75" x14ac:dyDescent="0.2">
      <c r="A43" s="89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2"/>
      <c r="Q43" s="93"/>
      <c r="R43" s="92"/>
      <c r="S43" s="94"/>
      <c r="T43" s="95"/>
      <c r="U43" s="92"/>
      <c r="V43" s="92"/>
    </row>
    <row r="44" spans="1:22" s="5" customFormat="1" ht="12.75" x14ac:dyDescent="0.2">
      <c r="A44" s="89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93"/>
      <c r="R44" s="92"/>
      <c r="S44" s="94"/>
      <c r="T44" s="95"/>
      <c r="U44" s="92"/>
      <c r="V44" s="92"/>
    </row>
    <row r="45" spans="1:22" s="5" customFormat="1" ht="12.75" x14ac:dyDescent="0.2">
      <c r="A45" s="89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93"/>
      <c r="R45" s="92"/>
      <c r="S45" s="94"/>
      <c r="T45" s="95"/>
      <c r="U45" s="92"/>
      <c r="V45" s="92"/>
    </row>
    <row r="46" spans="1:22" s="5" customFormat="1" ht="12.75" x14ac:dyDescent="0.2">
      <c r="A46" s="89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93"/>
      <c r="R46" s="92"/>
      <c r="S46" s="94"/>
      <c r="T46" s="95"/>
      <c r="U46" s="92"/>
      <c r="V46" s="92"/>
    </row>
    <row r="47" spans="1:22" s="5" customFormat="1" ht="12.75" x14ac:dyDescent="0.2">
      <c r="A47" s="89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93"/>
      <c r="R47" s="92"/>
      <c r="S47" s="94"/>
      <c r="T47" s="95"/>
      <c r="U47" s="92"/>
      <c r="V47" s="92"/>
    </row>
    <row r="48" spans="1:22" s="5" customFormat="1" ht="12.75" x14ac:dyDescent="0.2">
      <c r="A48" s="89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93"/>
      <c r="R48" s="92"/>
      <c r="S48" s="94"/>
      <c r="T48" s="95"/>
      <c r="U48" s="92"/>
      <c r="V48" s="92"/>
    </row>
    <row r="49" spans="1:22" s="5" customFormat="1" ht="12.75" x14ac:dyDescent="0.2">
      <c r="A49" s="89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93"/>
      <c r="R49" s="92"/>
      <c r="S49" s="94"/>
      <c r="T49" s="95"/>
      <c r="U49" s="92"/>
      <c r="V49" s="92"/>
    </row>
    <row r="50" spans="1:22" s="5" customFormat="1" ht="12.75" x14ac:dyDescent="0.2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93"/>
      <c r="R50" s="92"/>
      <c r="S50" s="94"/>
      <c r="T50" s="95"/>
      <c r="U50" s="92"/>
      <c r="V50" s="92"/>
    </row>
    <row r="51" spans="1:22" s="5" customFormat="1" ht="12.75" x14ac:dyDescent="0.2">
      <c r="A51" s="89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93"/>
      <c r="R51" s="92"/>
      <c r="S51" s="94"/>
      <c r="T51" s="95"/>
      <c r="U51" s="92"/>
      <c r="V51" s="92"/>
    </row>
    <row r="52" spans="1:22" s="5" customFormat="1" ht="12.75" x14ac:dyDescent="0.2">
      <c r="A52" s="89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93"/>
      <c r="R52" s="92"/>
      <c r="S52" s="94"/>
      <c r="T52" s="95"/>
      <c r="U52" s="92"/>
      <c r="V52" s="92"/>
    </row>
    <row r="53" spans="1:22" s="5" customFormat="1" ht="12.75" x14ac:dyDescent="0.2">
      <c r="A53" s="89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93"/>
      <c r="R53" s="92"/>
      <c r="S53" s="94"/>
      <c r="T53" s="95"/>
      <c r="U53" s="92"/>
      <c r="V53" s="92"/>
    </row>
    <row r="54" spans="1:22" s="5" customFormat="1" ht="12.75" x14ac:dyDescent="0.2">
      <c r="A54" s="89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93"/>
      <c r="R54" s="92"/>
      <c r="S54" s="94"/>
      <c r="T54" s="95"/>
      <c r="U54" s="92"/>
      <c r="V54" s="92"/>
    </row>
    <row r="55" spans="1:22" s="5" customFormat="1" ht="12.75" x14ac:dyDescent="0.2">
      <c r="A55" s="89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93"/>
      <c r="R55" s="92"/>
      <c r="S55" s="94"/>
      <c r="T55" s="95"/>
      <c r="U55" s="92"/>
      <c r="V55" s="92"/>
    </row>
    <row r="56" spans="1:22" s="5" customFormat="1" ht="12.75" x14ac:dyDescent="0.2">
      <c r="A56" s="89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3"/>
      <c r="R56" s="92"/>
      <c r="S56" s="94"/>
      <c r="T56" s="95"/>
      <c r="U56" s="92"/>
      <c r="V56" s="92"/>
    </row>
    <row r="57" spans="1:22" s="5" customFormat="1" ht="12.75" x14ac:dyDescent="0.2">
      <c r="A57" s="89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93"/>
      <c r="R57" s="92"/>
      <c r="S57" s="94"/>
      <c r="T57" s="95"/>
      <c r="U57" s="92"/>
      <c r="V57" s="92"/>
    </row>
    <row r="58" spans="1:22" s="5" customFormat="1" ht="12.75" x14ac:dyDescent="0.2">
      <c r="A58" s="89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93"/>
      <c r="R58" s="92"/>
      <c r="S58" s="94"/>
      <c r="T58" s="95"/>
      <c r="U58" s="92"/>
      <c r="V58" s="92"/>
    </row>
    <row r="59" spans="1:22" s="5" customFormat="1" ht="12.75" x14ac:dyDescent="0.2">
      <c r="A59" s="89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2"/>
      <c r="Q59" s="93"/>
      <c r="R59" s="92"/>
      <c r="S59" s="94"/>
      <c r="T59" s="95"/>
      <c r="U59" s="92"/>
      <c r="V59" s="92"/>
    </row>
    <row r="60" spans="1:22" s="5" customFormat="1" ht="12.75" x14ac:dyDescent="0.2">
      <c r="A60" s="89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93"/>
      <c r="R60" s="92"/>
      <c r="S60" s="94"/>
      <c r="T60" s="95"/>
      <c r="U60" s="92"/>
      <c r="V60" s="92"/>
    </row>
    <row r="61" spans="1:22" s="97" customFormat="1" ht="17.25" customHeight="1" x14ac:dyDescent="0.2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9"/>
    </row>
    <row r="62" spans="1:22" s="5" customFormat="1" ht="12.75" x14ac:dyDescent="0.2">
      <c r="A62" s="89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2"/>
      <c r="Q62" s="93"/>
      <c r="R62" s="92"/>
      <c r="S62" s="94"/>
      <c r="T62" s="95"/>
      <c r="U62" s="92"/>
      <c r="V62" s="92"/>
    </row>
    <row r="63" spans="1:22" s="97" customFormat="1" ht="18.75" customHeight="1" x14ac:dyDescent="0.2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9"/>
    </row>
    <row r="64" spans="1:22" s="5" customFormat="1" ht="12.75" x14ac:dyDescent="0.2">
      <c r="A64" s="89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93"/>
      <c r="R64" s="92"/>
      <c r="S64" s="94"/>
      <c r="T64" s="95"/>
      <c r="U64" s="92"/>
      <c r="V64" s="92"/>
    </row>
    <row r="65" spans="1:22" s="5" customFormat="1" ht="12.75" x14ac:dyDescent="0.2">
      <c r="A65" s="89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2"/>
      <c r="Q65" s="93"/>
      <c r="R65" s="92"/>
      <c r="S65" s="94"/>
      <c r="T65" s="95"/>
      <c r="U65" s="92"/>
      <c r="V65" s="92"/>
    </row>
    <row r="66" spans="1:22" s="5" customFormat="1" ht="12.75" x14ac:dyDescent="0.2">
      <c r="A66" s="89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2"/>
      <c r="Q66" s="93"/>
      <c r="R66" s="92"/>
      <c r="S66" s="94"/>
      <c r="T66" s="95"/>
      <c r="U66" s="92"/>
      <c r="V66" s="92"/>
    </row>
    <row r="67" spans="1:22" s="5" customFormat="1" ht="12.75" x14ac:dyDescent="0.2">
      <c r="A67" s="89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93"/>
      <c r="R67" s="92"/>
      <c r="S67" s="94"/>
      <c r="T67" s="95"/>
      <c r="U67" s="92"/>
      <c r="V67" s="92"/>
    </row>
    <row r="68" spans="1:22" s="5" customFormat="1" ht="12.75" x14ac:dyDescent="0.2">
      <c r="A68" s="89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93"/>
      <c r="R68" s="92"/>
      <c r="S68" s="94"/>
      <c r="T68" s="95"/>
      <c r="U68" s="92"/>
      <c r="V68" s="92"/>
    </row>
    <row r="69" spans="1:22" s="5" customFormat="1" ht="12.75" x14ac:dyDescent="0.2">
      <c r="A69" s="89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93"/>
      <c r="R69" s="92"/>
      <c r="S69" s="94"/>
      <c r="T69" s="95"/>
      <c r="U69" s="92"/>
      <c r="V69" s="92"/>
    </row>
    <row r="70" spans="1:22" s="5" customFormat="1" ht="12.75" x14ac:dyDescent="0.2">
      <c r="A70" s="89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93"/>
      <c r="R70" s="92"/>
      <c r="S70" s="94"/>
      <c r="T70" s="95"/>
      <c r="U70" s="92"/>
      <c r="V70" s="92"/>
    </row>
    <row r="71" spans="1:22" s="5" customFormat="1" ht="12.75" x14ac:dyDescent="0.2">
      <c r="A71" s="89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93"/>
      <c r="R71" s="92"/>
      <c r="S71" s="94"/>
      <c r="T71" s="95"/>
      <c r="U71" s="92"/>
      <c r="V71" s="92"/>
    </row>
    <row r="72" spans="1:22" s="5" customFormat="1" ht="12.75" x14ac:dyDescent="0.2">
      <c r="A72" s="89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93"/>
      <c r="R72" s="92"/>
      <c r="S72" s="94"/>
      <c r="T72" s="95"/>
      <c r="U72" s="92"/>
      <c r="V72" s="92"/>
    </row>
    <row r="73" spans="1:22" s="5" customFormat="1" ht="12.75" x14ac:dyDescent="0.2">
      <c r="A73" s="89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93"/>
      <c r="R73" s="92"/>
      <c r="S73" s="94"/>
      <c r="T73" s="95"/>
      <c r="U73" s="92"/>
      <c r="V73" s="92"/>
    </row>
    <row r="74" spans="1:22" s="5" customFormat="1" ht="12.75" x14ac:dyDescent="0.2">
      <c r="A74" s="89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93"/>
      <c r="R74" s="92"/>
      <c r="S74" s="94"/>
      <c r="T74" s="95"/>
      <c r="U74" s="92"/>
      <c r="V74" s="92"/>
    </row>
    <row r="75" spans="1:22" s="97" customFormat="1" ht="18.75" customHeight="1" x14ac:dyDescent="0.2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9"/>
    </row>
    <row r="76" spans="1:22" s="5" customFormat="1" ht="12.75" x14ac:dyDescent="0.2">
      <c r="A76" s="89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93"/>
      <c r="R76" s="92"/>
      <c r="S76" s="94"/>
      <c r="T76" s="95"/>
      <c r="U76" s="92"/>
      <c r="V76" s="92"/>
    </row>
    <row r="77" spans="1:22" s="5" customFormat="1" ht="12.75" x14ac:dyDescent="0.2">
      <c r="A77" s="89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  <c r="Q77" s="93"/>
      <c r="R77" s="92"/>
      <c r="S77" s="94"/>
      <c r="T77" s="95"/>
      <c r="U77" s="92"/>
      <c r="V77" s="92"/>
    </row>
    <row r="78" spans="1:22" s="5" customFormat="1" ht="12.75" x14ac:dyDescent="0.2">
      <c r="A78" s="89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  <c r="Q78" s="93"/>
      <c r="R78" s="92"/>
      <c r="S78" s="94"/>
      <c r="T78" s="95"/>
      <c r="U78" s="92"/>
      <c r="V78" s="92"/>
    </row>
    <row r="79" spans="1:22" s="5" customFormat="1" ht="12.75" x14ac:dyDescent="0.2">
      <c r="A79" s="89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  <c r="Q79" s="93"/>
      <c r="R79" s="92"/>
      <c r="S79" s="94"/>
      <c r="T79" s="95"/>
      <c r="U79" s="92"/>
      <c r="V79" s="92"/>
    </row>
    <row r="80" spans="1:22" s="5" customFormat="1" ht="12.75" x14ac:dyDescent="0.2">
      <c r="A80" s="89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93"/>
      <c r="R80" s="92"/>
      <c r="S80" s="94"/>
      <c r="T80" s="95"/>
      <c r="U80" s="92"/>
      <c r="V80" s="92"/>
    </row>
    <row r="81" spans="1:22" s="5" customFormat="1" ht="12.75" x14ac:dyDescent="0.2">
      <c r="A81" s="89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93"/>
      <c r="R81" s="92"/>
      <c r="S81" s="94"/>
      <c r="T81" s="95"/>
      <c r="U81" s="92"/>
      <c r="V81" s="92"/>
    </row>
    <row r="82" spans="1:22" s="5" customFormat="1" ht="12.75" x14ac:dyDescent="0.2">
      <c r="A82" s="89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93"/>
      <c r="R82" s="92"/>
      <c r="S82" s="94"/>
      <c r="T82" s="95"/>
      <c r="U82" s="92"/>
      <c r="V82" s="92"/>
    </row>
    <row r="83" spans="1:22" s="5" customFormat="1" ht="12.75" x14ac:dyDescent="0.2">
      <c r="A83" s="89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93"/>
      <c r="R83" s="92"/>
      <c r="S83" s="94"/>
      <c r="T83" s="95"/>
      <c r="U83" s="92"/>
      <c r="V83" s="92"/>
    </row>
    <row r="84" spans="1:22" s="5" customFormat="1" ht="12.75" x14ac:dyDescent="0.2">
      <c r="A84" s="89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93"/>
      <c r="R84" s="92"/>
      <c r="S84" s="94"/>
      <c r="T84" s="95"/>
      <c r="U84" s="92"/>
      <c r="V84" s="92"/>
    </row>
    <row r="85" spans="1:22" s="5" customFormat="1" ht="12.75" x14ac:dyDescent="0.2">
      <c r="A85" s="89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93"/>
      <c r="R85" s="92"/>
      <c r="S85" s="94"/>
      <c r="T85" s="95"/>
      <c r="U85" s="92"/>
      <c r="V85" s="92"/>
    </row>
    <row r="86" spans="1:22" s="5" customFormat="1" ht="12.75" x14ac:dyDescent="0.2">
      <c r="A86" s="89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93"/>
      <c r="R86" s="92"/>
      <c r="S86" s="94"/>
      <c r="T86" s="95"/>
      <c r="U86" s="92"/>
      <c r="V86" s="92"/>
    </row>
    <row r="87" spans="1:22" s="5" customFormat="1" ht="12.75" x14ac:dyDescent="0.2">
      <c r="A87" s="89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93"/>
      <c r="R87" s="92"/>
      <c r="S87" s="94"/>
      <c r="T87" s="95"/>
      <c r="U87" s="92"/>
      <c r="V87" s="92"/>
    </row>
    <row r="88" spans="1:22" s="5" customFormat="1" ht="12.75" x14ac:dyDescent="0.2">
      <c r="A88" s="89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93"/>
      <c r="R88" s="92"/>
      <c r="S88" s="94"/>
      <c r="T88" s="95"/>
      <c r="U88" s="92"/>
      <c r="V88" s="92"/>
    </row>
    <row r="89" spans="1:22" s="5" customFormat="1" ht="12.75" x14ac:dyDescent="0.2">
      <c r="A89" s="89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93"/>
      <c r="R89" s="92"/>
      <c r="S89" s="94"/>
      <c r="T89" s="95"/>
      <c r="U89" s="92"/>
      <c r="V89" s="92"/>
    </row>
    <row r="90" spans="1:22" s="5" customFormat="1" ht="12.75" x14ac:dyDescent="0.2">
      <c r="A90" s="89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  <c r="Q90" s="93"/>
      <c r="R90" s="92"/>
      <c r="S90" s="94"/>
      <c r="T90" s="95"/>
      <c r="U90" s="92"/>
      <c r="V90" s="92"/>
    </row>
    <row r="91" spans="1:22" s="5" customFormat="1" ht="12.75" x14ac:dyDescent="0.2">
      <c r="A91" s="89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2"/>
      <c r="Q91" s="93"/>
      <c r="R91" s="92"/>
      <c r="S91" s="94"/>
      <c r="T91" s="95"/>
      <c r="U91" s="92"/>
      <c r="V91" s="92"/>
    </row>
    <row r="92" spans="1:22" s="5" customFormat="1" ht="12.75" x14ac:dyDescent="0.2">
      <c r="A92" s="89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  <c r="Q92" s="93"/>
      <c r="R92" s="92"/>
      <c r="S92" s="94"/>
      <c r="T92" s="95"/>
      <c r="U92" s="92"/>
      <c r="V92" s="92"/>
    </row>
    <row r="93" spans="1:22" s="5" customFormat="1" ht="12.75" x14ac:dyDescent="0.2">
      <c r="A93" s="89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2"/>
      <c r="Q93" s="93"/>
      <c r="R93" s="92"/>
      <c r="S93" s="94"/>
      <c r="T93" s="95"/>
      <c r="U93" s="92"/>
      <c r="V93" s="92"/>
    </row>
    <row r="94" spans="1:22" s="5" customFormat="1" ht="12.75" x14ac:dyDescent="0.2">
      <c r="A94" s="89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2"/>
      <c r="Q94" s="93"/>
      <c r="R94" s="92"/>
      <c r="S94" s="94"/>
      <c r="T94" s="95"/>
      <c r="U94" s="92"/>
      <c r="V94" s="92"/>
    </row>
    <row r="95" spans="1:22" s="5" customFormat="1" ht="12.75" x14ac:dyDescent="0.2">
      <c r="A95" s="89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  <c r="Q95" s="93"/>
      <c r="R95" s="92"/>
      <c r="S95" s="94"/>
      <c r="T95" s="95"/>
      <c r="U95" s="92"/>
      <c r="V95" s="92"/>
    </row>
    <row r="96" spans="1:22" s="5" customFormat="1" ht="12.75" x14ac:dyDescent="0.2">
      <c r="A96" s="89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2"/>
      <c r="Q96" s="93"/>
      <c r="R96" s="92"/>
      <c r="S96" s="94"/>
      <c r="T96" s="95"/>
      <c r="U96" s="92"/>
      <c r="V96" s="92"/>
    </row>
    <row r="97" spans="1:22" s="5" customFormat="1" ht="12.75" x14ac:dyDescent="0.2">
      <c r="A97" s="89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2"/>
      <c r="Q97" s="93"/>
      <c r="R97" s="92"/>
      <c r="S97" s="94"/>
      <c r="T97" s="95"/>
      <c r="U97" s="92"/>
      <c r="V97" s="92"/>
    </row>
    <row r="98" spans="1:22" s="5" customFormat="1" ht="12.75" x14ac:dyDescent="0.2">
      <c r="A98" s="89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2"/>
      <c r="Q98" s="93"/>
      <c r="R98" s="92"/>
      <c r="S98" s="94"/>
      <c r="T98" s="95"/>
      <c r="U98" s="92"/>
      <c r="V98" s="92"/>
    </row>
    <row r="99" spans="1:22" s="5" customFormat="1" ht="12.75" x14ac:dyDescent="0.2">
      <c r="A99" s="89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2"/>
      <c r="Q99" s="93"/>
      <c r="R99" s="92"/>
      <c r="S99" s="94"/>
      <c r="T99" s="95"/>
      <c r="U99" s="92"/>
      <c r="V99" s="92"/>
    </row>
    <row r="100" spans="1:22" s="5" customFormat="1" ht="12.75" x14ac:dyDescent="0.2">
      <c r="A100" s="89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2"/>
      <c r="Q100" s="93"/>
      <c r="R100" s="92"/>
      <c r="S100" s="94"/>
      <c r="T100" s="95"/>
      <c r="U100" s="92"/>
      <c r="V100" s="92"/>
    </row>
    <row r="101" spans="1:22" s="5" customFormat="1" ht="12.75" x14ac:dyDescent="0.2">
      <c r="A101" s="89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  <c r="Q101" s="93"/>
      <c r="R101" s="92"/>
      <c r="S101" s="94"/>
      <c r="T101" s="95"/>
      <c r="U101" s="92"/>
      <c r="V101" s="92"/>
    </row>
    <row r="102" spans="1:22" s="5" customFormat="1" ht="12.75" x14ac:dyDescent="0.2">
      <c r="A102" s="89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2"/>
      <c r="Q102" s="93"/>
      <c r="R102" s="92"/>
      <c r="S102" s="94"/>
      <c r="T102" s="95"/>
      <c r="U102" s="92"/>
      <c r="V102" s="92"/>
    </row>
    <row r="103" spans="1:22" s="5" customFormat="1" ht="12.75" x14ac:dyDescent="0.2">
      <c r="A103" s="89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2"/>
      <c r="Q103" s="93"/>
      <c r="R103" s="92"/>
      <c r="S103" s="94"/>
      <c r="T103" s="95"/>
      <c r="U103" s="92"/>
      <c r="V103" s="92"/>
    </row>
    <row r="104" spans="1:22" s="5" customFormat="1" ht="12.75" x14ac:dyDescent="0.2">
      <c r="A104" s="89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  <c r="Q104" s="93"/>
      <c r="R104" s="92"/>
      <c r="S104" s="94"/>
      <c r="T104" s="95"/>
      <c r="U104" s="92"/>
      <c r="V104" s="92"/>
    </row>
    <row r="105" spans="1:22" s="5" customFormat="1" ht="12.75" x14ac:dyDescent="0.2">
      <c r="A105" s="89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2"/>
      <c r="Q105" s="93"/>
      <c r="R105" s="92"/>
      <c r="S105" s="94"/>
      <c r="T105" s="95"/>
      <c r="U105" s="92"/>
      <c r="V105" s="92"/>
    </row>
    <row r="106" spans="1:22" s="5" customFormat="1" ht="12.75" x14ac:dyDescent="0.2">
      <c r="A106" s="89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  <c r="Q106" s="93"/>
      <c r="R106" s="92"/>
      <c r="S106" s="94"/>
      <c r="T106" s="95"/>
      <c r="U106" s="92"/>
      <c r="V106" s="92"/>
    </row>
    <row r="107" spans="1:22" s="5" customFormat="1" ht="12.75" x14ac:dyDescent="0.2">
      <c r="A107" s="89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2"/>
      <c r="Q107" s="93"/>
      <c r="R107" s="92"/>
      <c r="S107" s="94"/>
      <c r="T107" s="95"/>
      <c r="U107" s="92"/>
      <c r="V107" s="92"/>
    </row>
    <row r="108" spans="1:22" s="5" customFormat="1" ht="12.75" x14ac:dyDescent="0.2">
      <c r="A108" s="89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2"/>
      <c r="Q108" s="93"/>
      <c r="R108" s="92"/>
      <c r="S108" s="94"/>
      <c r="T108" s="95"/>
      <c r="U108" s="92"/>
      <c r="V108" s="92"/>
    </row>
    <row r="109" spans="1:22" s="5" customFormat="1" ht="12.75" x14ac:dyDescent="0.2">
      <c r="A109" s="89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  <c r="Q109" s="93"/>
      <c r="R109" s="92"/>
      <c r="S109" s="94"/>
      <c r="T109" s="95"/>
      <c r="U109" s="92"/>
      <c r="V109" s="92"/>
    </row>
    <row r="110" spans="1:22" s="5" customFormat="1" ht="12.75" x14ac:dyDescent="0.2">
      <c r="A110" s="89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  <c r="Q110" s="93"/>
      <c r="R110" s="92"/>
      <c r="S110" s="94"/>
      <c r="T110" s="95"/>
      <c r="U110" s="92"/>
      <c r="V110" s="92"/>
    </row>
    <row r="111" spans="1:22" s="5" customFormat="1" ht="12.75" x14ac:dyDescent="0.2">
      <c r="A111" s="89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  <c r="Q111" s="93"/>
      <c r="R111" s="92"/>
      <c r="S111" s="94"/>
      <c r="T111" s="95"/>
      <c r="U111" s="92"/>
      <c r="V111" s="92"/>
    </row>
    <row r="112" spans="1:22" s="5" customFormat="1" ht="12.75" x14ac:dyDescent="0.2">
      <c r="A112" s="89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  <c r="Q112" s="93"/>
      <c r="R112" s="92"/>
      <c r="S112" s="94"/>
      <c r="T112" s="95"/>
      <c r="U112" s="92"/>
      <c r="V112" s="92"/>
    </row>
    <row r="113" spans="1:22" s="5" customFormat="1" ht="12.75" x14ac:dyDescent="0.2">
      <c r="A113" s="89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2"/>
      <c r="Q113" s="93"/>
      <c r="R113" s="92"/>
      <c r="S113" s="94"/>
      <c r="T113" s="95"/>
      <c r="U113" s="92"/>
      <c r="V113" s="92"/>
    </row>
    <row r="114" spans="1:22" s="5" customFormat="1" ht="12.75" x14ac:dyDescent="0.2">
      <c r="A114" s="89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  <c r="Q114" s="93"/>
      <c r="R114" s="92"/>
      <c r="S114" s="94"/>
      <c r="T114" s="95"/>
      <c r="U114" s="92"/>
      <c r="V114" s="92"/>
    </row>
    <row r="115" spans="1:22" s="5" customFormat="1" ht="12.75" x14ac:dyDescent="0.2">
      <c r="A115" s="89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2"/>
      <c r="Q115" s="93"/>
      <c r="R115" s="92"/>
      <c r="S115" s="94"/>
      <c r="T115" s="95"/>
      <c r="U115" s="92"/>
      <c r="V115" s="92"/>
    </row>
    <row r="116" spans="1:22" s="5" customFormat="1" ht="12.75" x14ac:dyDescent="0.2">
      <c r="A116" s="89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2"/>
      <c r="Q116" s="93"/>
      <c r="R116" s="92"/>
      <c r="S116" s="94"/>
      <c r="T116" s="95"/>
      <c r="U116" s="92"/>
      <c r="V116" s="92"/>
    </row>
    <row r="117" spans="1:22" s="5" customFormat="1" ht="12.75" x14ac:dyDescent="0.2">
      <c r="A117" s="89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2"/>
      <c r="Q117" s="93"/>
      <c r="R117" s="92"/>
      <c r="S117" s="94"/>
      <c r="T117" s="95"/>
      <c r="U117" s="92"/>
      <c r="V117" s="92"/>
    </row>
    <row r="118" spans="1:22" s="5" customFormat="1" ht="12.75" x14ac:dyDescent="0.2">
      <c r="A118" s="89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2"/>
      <c r="Q118" s="93"/>
      <c r="R118" s="92"/>
      <c r="S118" s="94"/>
      <c r="T118" s="95"/>
      <c r="U118" s="92"/>
      <c r="V118" s="92"/>
    </row>
  </sheetData>
  <mergeCells count="26">
    <mergeCell ref="A5:V5"/>
    <mergeCell ref="A6:V6"/>
    <mergeCell ref="A8:A12"/>
    <mergeCell ref="B8:B12"/>
    <mergeCell ref="C8:O8"/>
    <mergeCell ref="P8:P12"/>
    <mergeCell ref="Q8:Q12"/>
    <mergeCell ref="R8:R12"/>
    <mergeCell ref="S8:S12"/>
    <mergeCell ref="T8:T12"/>
    <mergeCell ref="A75:V75"/>
    <mergeCell ref="U8:U12"/>
    <mergeCell ref="V8:V12"/>
    <mergeCell ref="C9:M9"/>
    <mergeCell ref="N9:O10"/>
    <mergeCell ref="C10:L10"/>
    <mergeCell ref="M10:M12"/>
    <mergeCell ref="C11:E11"/>
    <mergeCell ref="F11:H11"/>
    <mergeCell ref="I11:J11"/>
    <mergeCell ref="K11:L11"/>
    <mergeCell ref="N11:N12"/>
    <mergeCell ref="O11:O12"/>
    <mergeCell ref="A14:V14"/>
    <mergeCell ref="A61:V61"/>
    <mergeCell ref="A63:V63"/>
  </mergeCells>
  <pageMargins left="0.75" right="1" top="0.75" bottom="1" header="0.5" footer="0.5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52"/>
  <sheetViews>
    <sheetView tabSelected="1" view="pageBreakPreview" zoomScale="85" zoomScaleNormal="85" zoomScaleSheetLayoutView="85" workbookViewId="0">
      <pane xSplit="2" topLeftCell="C1" activePane="topRight" state="frozen"/>
      <selection pane="topRight" activeCell="A5" sqref="A5:V5"/>
    </sheetView>
  </sheetViews>
  <sheetFormatPr defaultColWidth="10.5" defaultRowHeight="11.45" customHeight="1" x14ac:dyDescent="0.2"/>
  <cols>
    <col min="1" max="1" width="5.83203125" style="6" customWidth="1"/>
    <col min="2" max="2" width="14.33203125" style="6" customWidth="1"/>
    <col min="3" max="15" width="11.83203125" style="6" customWidth="1"/>
    <col min="16" max="16" width="53.33203125" style="6" customWidth="1"/>
    <col min="17" max="17" width="21.5" style="6" customWidth="1"/>
    <col min="18" max="18" width="20.5" style="6" customWidth="1"/>
    <col min="19" max="19" width="13.1640625" style="6" customWidth="1"/>
    <col min="20" max="20" width="21.5" style="6" customWidth="1"/>
    <col min="21" max="21" width="41.83203125" style="6" customWidth="1"/>
    <col min="22" max="22" width="25.83203125" style="6" customWidth="1"/>
    <col min="23" max="16384" width="10.5" style="7"/>
  </cols>
  <sheetData>
    <row r="1" spans="1:22" s="13" customFormat="1" ht="12.7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9"/>
      <c r="S1" s="9"/>
      <c r="T1" s="9"/>
      <c r="U1" s="9"/>
      <c r="V1" s="12" t="s">
        <v>31</v>
      </c>
    </row>
    <row r="2" spans="1:22" s="13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1"/>
      <c r="R2" s="9"/>
      <c r="S2" s="9"/>
      <c r="T2" s="9"/>
      <c r="U2" s="9"/>
      <c r="V2" s="12" t="s">
        <v>32</v>
      </c>
    </row>
    <row r="3" spans="1:22" s="13" customFormat="1" ht="15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9"/>
      <c r="S3" s="9"/>
      <c r="T3" s="9"/>
      <c r="U3" s="9"/>
      <c r="V3" s="12" t="s">
        <v>33</v>
      </c>
    </row>
    <row r="4" spans="1:22" s="13" customFormat="1" ht="13.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/>
      <c r="R4" s="9"/>
      <c r="S4" s="9"/>
      <c r="T4" s="9"/>
      <c r="U4" s="9"/>
      <c r="V4" s="14"/>
    </row>
    <row r="5" spans="1:22" s="13" customFormat="1" ht="36.75" customHeight="1" x14ac:dyDescent="0.2">
      <c r="A5" s="99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 ht="19.5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3" customFormat="1" ht="19.5" customHeight="1" x14ac:dyDescent="0.2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9" spans="1:22" ht="12.95" customHeight="1" x14ac:dyDescent="0.2">
      <c r="A9" s="101" t="s">
        <v>34</v>
      </c>
      <c r="B9" s="101" t="s">
        <v>0</v>
      </c>
      <c r="C9" s="104" t="s">
        <v>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1" t="s">
        <v>2</v>
      </c>
      <c r="Q9" s="101" t="s">
        <v>3</v>
      </c>
      <c r="R9" s="101" t="s">
        <v>4</v>
      </c>
      <c r="S9" s="101" t="s">
        <v>5</v>
      </c>
      <c r="T9" s="101" t="s">
        <v>6</v>
      </c>
      <c r="U9" s="101" t="s">
        <v>7</v>
      </c>
      <c r="V9" s="101" t="s">
        <v>8</v>
      </c>
    </row>
    <row r="10" spans="1:22" ht="12.95" customHeight="1" x14ac:dyDescent="0.2">
      <c r="A10" s="102"/>
      <c r="B10" s="102"/>
      <c r="C10" s="104" t="s">
        <v>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1" t="s">
        <v>10</v>
      </c>
      <c r="O10" s="101"/>
      <c r="P10" s="102"/>
      <c r="Q10" s="102"/>
      <c r="R10" s="102"/>
      <c r="S10" s="102"/>
      <c r="T10" s="102"/>
      <c r="U10" s="102"/>
      <c r="V10" s="102"/>
    </row>
    <row r="11" spans="1:22" ht="12.95" customHeight="1" x14ac:dyDescent="0.2">
      <c r="A11" s="102"/>
      <c r="B11" s="102"/>
      <c r="C11" s="104" t="s">
        <v>11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1" t="s">
        <v>12</v>
      </c>
      <c r="N11" s="108"/>
      <c r="O11" s="109"/>
      <c r="P11" s="102"/>
      <c r="Q11" s="102"/>
      <c r="R11" s="102"/>
      <c r="S11" s="102"/>
      <c r="T11" s="102"/>
      <c r="U11" s="102"/>
      <c r="V11" s="102"/>
    </row>
    <row r="12" spans="1:22" ht="36.950000000000003" customHeight="1" x14ac:dyDescent="0.2">
      <c r="A12" s="102"/>
      <c r="B12" s="102"/>
      <c r="C12" s="104" t="s">
        <v>13</v>
      </c>
      <c r="D12" s="104"/>
      <c r="E12" s="104"/>
      <c r="F12" s="104" t="s">
        <v>14</v>
      </c>
      <c r="G12" s="104"/>
      <c r="H12" s="104"/>
      <c r="I12" s="104" t="s">
        <v>15</v>
      </c>
      <c r="J12" s="104"/>
      <c r="K12" s="104" t="s">
        <v>16</v>
      </c>
      <c r="L12" s="104"/>
      <c r="M12" s="102"/>
      <c r="N12" s="101" t="s">
        <v>17</v>
      </c>
      <c r="O12" s="101" t="s">
        <v>18</v>
      </c>
      <c r="P12" s="102"/>
      <c r="Q12" s="102"/>
      <c r="R12" s="102"/>
      <c r="S12" s="102"/>
      <c r="T12" s="102"/>
      <c r="U12" s="102"/>
      <c r="V12" s="102"/>
    </row>
    <row r="13" spans="1:22" ht="63" customHeight="1" x14ac:dyDescent="0.2">
      <c r="A13" s="103"/>
      <c r="B13" s="103"/>
      <c r="C13" s="78" t="s">
        <v>19</v>
      </c>
      <c r="D13" s="78" t="s">
        <v>20</v>
      </c>
      <c r="E13" s="78" t="s">
        <v>21</v>
      </c>
      <c r="F13" s="78" t="s">
        <v>22</v>
      </c>
      <c r="G13" s="78" t="s">
        <v>23</v>
      </c>
      <c r="H13" s="78" t="s">
        <v>24</v>
      </c>
      <c r="I13" s="78" t="s">
        <v>25</v>
      </c>
      <c r="J13" s="78" t="s">
        <v>26</v>
      </c>
      <c r="K13" s="78" t="s">
        <v>27</v>
      </c>
      <c r="L13" s="78" t="s">
        <v>28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s="15" customFormat="1" ht="12.95" customHeight="1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22" s="16" customFormat="1" ht="20.100000000000001" customHeight="1" x14ac:dyDescent="0.2">
      <c r="A15" s="105" t="s">
        <v>149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</row>
    <row r="16" spans="1:22" s="28" customFormat="1" ht="25.5" x14ac:dyDescent="0.2">
      <c r="A16" s="31">
        <v>1</v>
      </c>
      <c r="B16" s="38">
        <v>43605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78" t="s">
        <v>29</v>
      </c>
      <c r="O16" s="32"/>
      <c r="P16" s="33" t="s">
        <v>150</v>
      </c>
      <c r="Q16" s="34">
        <f>10960.32/1000</f>
        <v>10.960319999999999</v>
      </c>
      <c r="R16" s="1" t="s">
        <v>30</v>
      </c>
      <c r="S16" s="3">
        <v>1</v>
      </c>
      <c r="T16" s="35">
        <f>Q16</f>
        <v>10.960319999999999</v>
      </c>
      <c r="U16" s="33" t="s">
        <v>151</v>
      </c>
      <c r="V16" s="33"/>
    </row>
    <row r="17" spans="1:22" s="16" customFormat="1" ht="20.100000000000001" customHeight="1" x14ac:dyDescent="0.2">
      <c r="A17" s="105" t="s">
        <v>46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</row>
    <row r="18" spans="1:22" s="5" customFormat="1" ht="12.75" x14ac:dyDescent="0.2">
      <c r="A18" s="3">
        <v>1</v>
      </c>
      <c r="B18" s="17">
        <v>43591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 t="s">
        <v>29</v>
      </c>
      <c r="O18" s="78"/>
      <c r="P18" s="1" t="s">
        <v>152</v>
      </c>
      <c r="Q18" s="2">
        <f>15642/1000</f>
        <v>15.641999999999999</v>
      </c>
      <c r="R18" s="1" t="s">
        <v>30</v>
      </c>
      <c r="S18" s="3">
        <v>1</v>
      </c>
      <c r="T18" s="4">
        <f t="shared" ref="T18:T27" si="0">Q18</f>
        <v>15.641999999999999</v>
      </c>
      <c r="U18" s="1" t="s">
        <v>153</v>
      </c>
      <c r="V18" s="1"/>
    </row>
    <row r="19" spans="1:22" s="5" customFormat="1" ht="12.75" x14ac:dyDescent="0.2">
      <c r="A19" s="3">
        <v>2</v>
      </c>
      <c r="B19" s="17">
        <v>43601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 t="s">
        <v>29</v>
      </c>
      <c r="O19" s="78"/>
      <c r="P19" s="1" t="s">
        <v>152</v>
      </c>
      <c r="Q19" s="2">
        <f>14815.18/1000</f>
        <v>14.81518</v>
      </c>
      <c r="R19" s="1" t="s">
        <v>30</v>
      </c>
      <c r="S19" s="3">
        <v>1</v>
      </c>
      <c r="T19" s="4">
        <f t="shared" si="0"/>
        <v>14.81518</v>
      </c>
      <c r="U19" s="1" t="s">
        <v>154</v>
      </c>
      <c r="V19" s="1"/>
    </row>
    <row r="20" spans="1:22" s="5" customFormat="1" ht="12.75" x14ac:dyDescent="0.2">
      <c r="A20" s="3">
        <v>3</v>
      </c>
      <c r="B20" s="17">
        <v>43605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 t="s">
        <v>29</v>
      </c>
      <c r="O20" s="78"/>
      <c r="P20" s="1" t="s">
        <v>155</v>
      </c>
      <c r="Q20" s="2">
        <f>574000/1000</f>
        <v>574</v>
      </c>
      <c r="R20" s="1" t="s">
        <v>30</v>
      </c>
      <c r="S20" s="3">
        <v>1</v>
      </c>
      <c r="T20" s="4">
        <f t="shared" si="0"/>
        <v>574</v>
      </c>
      <c r="U20" s="1" t="s">
        <v>156</v>
      </c>
      <c r="V20" s="1"/>
    </row>
    <row r="21" spans="1:22" s="5" customFormat="1" ht="12.75" x14ac:dyDescent="0.2">
      <c r="A21" s="3">
        <v>4</v>
      </c>
      <c r="B21" s="17">
        <v>43605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 t="s">
        <v>29</v>
      </c>
      <c r="O21" s="78"/>
      <c r="P21" s="1" t="s">
        <v>152</v>
      </c>
      <c r="Q21" s="2">
        <f>48041.67/1000</f>
        <v>48.041669999999996</v>
      </c>
      <c r="R21" s="1" t="s">
        <v>30</v>
      </c>
      <c r="S21" s="3">
        <v>1</v>
      </c>
      <c r="T21" s="4">
        <f t="shared" si="0"/>
        <v>48.041669999999996</v>
      </c>
      <c r="U21" s="1" t="s">
        <v>157</v>
      </c>
      <c r="V21" s="1"/>
    </row>
    <row r="22" spans="1:22" s="5" customFormat="1" ht="12.75" x14ac:dyDescent="0.2">
      <c r="A22" s="3">
        <v>5</v>
      </c>
      <c r="B22" s="17">
        <v>43607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 t="s">
        <v>29</v>
      </c>
      <c r="O22" s="78"/>
      <c r="P22" s="1" t="s">
        <v>152</v>
      </c>
      <c r="Q22" s="2">
        <f>4266/1000</f>
        <v>4.266</v>
      </c>
      <c r="R22" s="1" t="s">
        <v>30</v>
      </c>
      <c r="S22" s="3">
        <v>1</v>
      </c>
      <c r="T22" s="4">
        <f t="shared" si="0"/>
        <v>4.266</v>
      </c>
      <c r="U22" s="1" t="s">
        <v>153</v>
      </c>
      <c r="V22" s="1"/>
    </row>
    <row r="23" spans="1:22" s="28" customFormat="1" ht="12.75" x14ac:dyDescent="0.2">
      <c r="A23" s="3">
        <v>6</v>
      </c>
      <c r="B23" s="38">
        <v>43613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78" t="s">
        <v>29</v>
      </c>
      <c r="O23" s="32"/>
      <c r="P23" s="33" t="s">
        <v>158</v>
      </c>
      <c r="Q23" s="34">
        <f>10000/1000</f>
        <v>10</v>
      </c>
      <c r="R23" s="1" t="s">
        <v>30</v>
      </c>
      <c r="S23" s="3">
        <v>1</v>
      </c>
      <c r="T23" s="35">
        <f t="shared" si="0"/>
        <v>10</v>
      </c>
      <c r="U23" s="33" t="s">
        <v>159</v>
      </c>
      <c r="V23" s="33"/>
    </row>
    <row r="24" spans="1:22" s="28" customFormat="1" ht="25.5" x14ac:dyDescent="0.2">
      <c r="A24" s="3">
        <v>7</v>
      </c>
      <c r="B24" s="38">
        <v>43607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78" t="s">
        <v>29</v>
      </c>
      <c r="O24" s="32"/>
      <c r="P24" s="33" t="s">
        <v>160</v>
      </c>
      <c r="Q24" s="34">
        <f>2500/1000</f>
        <v>2.5</v>
      </c>
      <c r="R24" s="1" t="s">
        <v>30</v>
      </c>
      <c r="S24" s="3">
        <v>1</v>
      </c>
      <c r="T24" s="35">
        <f t="shared" si="0"/>
        <v>2.5</v>
      </c>
      <c r="U24" s="33" t="s">
        <v>161</v>
      </c>
      <c r="V24" s="33"/>
    </row>
    <row r="25" spans="1:22" s="5" customFormat="1" ht="25.5" x14ac:dyDescent="0.2">
      <c r="A25" s="3">
        <v>8</v>
      </c>
      <c r="B25" s="17">
        <v>43615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 t="s">
        <v>29</v>
      </c>
      <c r="O25" s="78"/>
      <c r="P25" s="1" t="s">
        <v>162</v>
      </c>
      <c r="Q25" s="2">
        <f>36000/1000</f>
        <v>36</v>
      </c>
      <c r="R25" s="1" t="s">
        <v>30</v>
      </c>
      <c r="S25" s="3">
        <v>1</v>
      </c>
      <c r="T25" s="4">
        <f t="shared" si="0"/>
        <v>36</v>
      </c>
      <c r="U25" s="1" t="s">
        <v>163</v>
      </c>
      <c r="V25" s="1"/>
    </row>
    <row r="26" spans="1:22" s="5" customFormat="1" ht="38.25" x14ac:dyDescent="0.2">
      <c r="A26" s="3">
        <v>9</v>
      </c>
      <c r="B26" s="17">
        <v>43616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 t="s">
        <v>29</v>
      </c>
      <c r="O26" s="78"/>
      <c r="P26" s="1" t="s">
        <v>164</v>
      </c>
      <c r="Q26" s="2">
        <f>16067.36/1000</f>
        <v>16.067360000000001</v>
      </c>
      <c r="R26" s="1" t="s">
        <v>30</v>
      </c>
      <c r="S26" s="3">
        <v>1</v>
      </c>
      <c r="T26" s="4">
        <f t="shared" si="0"/>
        <v>16.067360000000001</v>
      </c>
      <c r="U26" s="1" t="s">
        <v>165</v>
      </c>
      <c r="V26" s="1"/>
    </row>
    <row r="27" spans="1:22" s="5" customFormat="1" ht="25.5" x14ac:dyDescent="0.2">
      <c r="A27" s="3">
        <v>10</v>
      </c>
      <c r="B27" s="17">
        <v>43616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 t="s">
        <v>29</v>
      </c>
      <c r="O27" s="78"/>
      <c r="P27" s="1" t="s">
        <v>166</v>
      </c>
      <c r="Q27" s="2">
        <f>5602.51/1000</f>
        <v>5.6025100000000005</v>
      </c>
      <c r="R27" s="1" t="s">
        <v>30</v>
      </c>
      <c r="S27" s="3">
        <v>1</v>
      </c>
      <c r="T27" s="4">
        <f t="shared" si="0"/>
        <v>5.6025100000000005</v>
      </c>
      <c r="U27" s="1" t="s">
        <v>167</v>
      </c>
      <c r="V27" s="1"/>
    </row>
    <row r="28" spans="1:22" s="28" customFormat="1" ht="12.75" x14ac:dyDescent="0.2">
      <c r="A28" s="118" t="s">
        <v>49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4"/>
    </row>
    <row r="29" spans="1:22" s="5" customFormat="1" ht="12.75" x14ac:dyDescent="0.2">
      <c r="A29" s="3">
        <v>1</v>
      </c>
      <c r="B29" s="17">
        <v>43586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 t="s">
        <v>29</v>
      </c>
      <c r="O29" s="78"/>
      <c r="P29" s="1" t="s">
        <v>168</v>
      </c>
      <c r="Q29" s="2">
        <f>10000/1000</f>
        <v>10</v>
      </c>
      <c r="R29" s="1" t="s">
        <v>30</v>
      </c>
      <c r="S29" s="3">
        <v>1</v>
      </c>
      <c r="T29" s="4">
        <f t="shared" ref="T29:T90" si="1">Q29</f>
        <v>10</v>
      </c>
      <c r="U29" s="1" t="s">
        <v>169</v>
      </c>
      <c r="V29" s="1"/>
    </row>
    <row r="30" spans="1:22" s="28" customFormat="1" ht="12.75" x14ac:dyDescent="0.2">
      <c r="A30" s="31">
        <v>2</v>
      </c>
      <c r="B30" s="38">
        <v>43586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78" t="s">
        <v>29</v>
      </c>
      <c r="O30" s="32"/>
      <c r="P30" s="33" t="s">
        <v>170</v>
      </c>
      <c r="Q30" s="34">
        <f>13500/1000</f>
        <v>13.5</v>
      </c>
      <c r="R30" s="1" t="s">
        <v>30</v>
      </c>
      <c r="S30" s="3">
        <v>1</v>
      </c>
      <c r="T30" s="35">
        <f t="shared" si="1"/>
        <v>13.5</v>
      </c>
      <c r="U30" s="33" t="s">
        <v>171</v>
      </c>
      <c r="V30" s="33"/>
    </row>
    <row r="31" spans="1:22" s="28" customFormat="1" ht="25.5" x14ac:dyDescent="0.2">
      <c r="A31" s="31">
        <v>3</v>
      </c>
      <c r="B31" s="38">
        <v>43586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78"/>
      <c r="O31" s="32"/>
      <c r="P31" s="33" t="s">
        <v>172</v>
      </c>
      <c r="Q31" s="34">
        <f>210/1000</f>
        <v>0.21</v>
      </c>
      <c r="R31" s="1" t="s">
        <v>30</v>
      </c>
      <c r="S31" s="3">
        <v>2</v>
      </c>
      <c r="T31" s="35">
        <f t="shared" si="1"/>
        <v>0.21</v>
      </c>
      <c r="U31" s="33" t="s">
        <v>173</v>
      </c>
      <c r="V31" s="33"/>
    </row>
    <row r="32" spans="1:22" s="28" customFormat="1" ht="25.5" x14ac:dyDescent="0.2">
      <c r="A32" s="3">
        <v>4</v>
      </c>
      <c r="B32" s="38">
        <v>43586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78" t="s">
        <v>29</v>
      </c>
      <c r="O32" s="32"/>
      <c r="P32" s="33" t="s">
        <v>174</v>
      </c>
      <c r="Q32" s="34">
        <f>4057.4/1000</f>
        <v>4.0574000000000003</v>
      </c>
      <c r="R32" s="1" t="s">
        <v>30</v>
      </c>
      <c r="S32" s="3">
        <v>1</v>
      </c>
      <c r="T32" s="35">
        <f t="shared" si="1"/>
        <v>4.0574000000000003</v>
      </c>
      <c r="U32" s="33" t="s">
        <v>175</v>
      </c>
      <c r="V32" s="33"/>
    </row>
    <row r="33" spans="1:22" s="28" customFormat="1" ht="12.75" x14ac:dyDescent="0.2">
      <c r="A33" s="31">
        <v>5</v>
      </c>
      <c r="B33" s="38">
        <v>43591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78" t="s">
        <v>29</v>
      </c>
      <c r="O33" s="32"/>
      <c r="P33" s="33" t="s">
        <v>176</v>
      </c>
      <c r="Q33" s="34">
        <f>14311.33/1000</f>
        <v>14.31133</v>
      </c>
      <c r="R33" s="1" t="s">
        <v>30</v>
      </c>
      <c r="S33" s="3">
        <v>1</v>
      </c>
      <c r="T33" s="35">
        <f t="shared" si="1"/>
        <v>14.31133</v>
      </c>
      <c r="U33" s="33" t="s">
        <v>177</v>
      </c>
      <c r="V33" s="33"/>
    </row>
    <row r="34" spans="1:22" s="28" customFormat="1" ht="38.25" x14ac:dyDescent="0.2">
      <c r="A34" s="31">
        <v>6</v>
      </c>
      <c r="B34" s="38">
        <v>43592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78"/>
      <c r="O34" s="32"/>
      <c r="P34" s="33" t="s">
        <v>178</v>
      </c>
      <c r="Q34" s="34">
        <f>10300/1000</f>
        <v>10.3</v>
      </c>
      <c r="R34" s="1" t="s">
        <v>30</v>
      </c>
      <c r="S34" s="3">
        <v>2</v>
      </c>
      <c r="T34" s="35">
        <f t="shared" si="1"/>
        <v>10.3</v>
      </c>
      <c r="U34" s="33" t="s">
        <v>179</v>
      </c>
      <c r="V34" s="33"/>
    </row>
    <row r="35" spans="1:22" s="28" customFormat="1" ht="12.75" x14ac:dyDescent="0.2">
      <c r="A35" s="3">
        <v>7</v>
      </c>
      <c r="B35" s="38">
        <v>43592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8" t="s">
        <v>29</v>
      </c>
      <c r="O35" s="32"/>
      <c r="P35" s="33" t="s">
        <v>176</v>
      </c>
      <c r="Q35" s="34">
        <f>295/1000</f>
        <v>0.29499999999999998</v>
      </c>
      <c r="R35" s="1" t="s">
        <v>30</v>
      </c>
      <c r="S35" s="3">
        <v>1</v>
      </c>
      <c r="T35" s="35">
        <f t="shared" si="1"/>
        <v>0.29499999999999998</v>
      </c>
      <c r="U35" s="33" t="s">
        <v>177</v>
      </c>
      <c r="V35" s="33"/>
    </row>
    <row r="36" spans="1:22" s="28" customFormat="1" ht="38.25" x14ac:dyDescent="0.2">
      <c r="A36" s="31">
        <v>8</v>
      </c>
      <c r="B36" s="38">
        <v>43593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8"/>
      <c r="O36" s="32"/>
      <c r="P36" s="33" t="s">
        <v>180</v>
      </c>
      <c r="Q36" s="34">
        <f>9500/1000</f>
        <v>9.5</v>
      </c>
      <c r="R36" s="1" t="s">
        <v>30</v>
      </c>
      <c r="S36" s="3">
        <v>2</v>
      </c>
      <c r="T36" s="35">
        <f t="shared" si="1"/>
        <v>9.5</v>
      </c>
      <c r="U36" s="33" t="s">
        <v>181</v>
      </c>
      <c r="V36" s="33"/>
    </row>
    <row r="37" spans="1:22" s="28" customFormat="1" ht="12.75" x14ac:dyDescent="0.2">
      <c r="A37" s="31">
        <v>9</v>
      </c>
      <c r="B37" s="38">
        <v>43593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8" t="s">
        <v>29</v>
      </c>
      <c r="O37" s="32"/>
      <c r="P37" s="33" t="s">
        <v>176</v>
      </c>
      <c r="Q37" s="34">
        <f>557.5/1000</f>
        <v>0.5575</v>
      </c>
      <c r="R37" s="1" t="s">
        <v>30</v>
      </c>
      <c r="S37" s="3">
        <v>1</v>
      </c>
      <c r="T37" s="35">
        <f t="shared" si="1"/>
        <v>0.5575</v>
      </c>
      <c r="U37" s="33" t="s">
        <v>177</v>
      </c>
      <c r="V37" s="33"/>
    </row>
    <row r="38" spans="1:22" s="28" customFormat="1" ht="25.5" x14ac:dyDescent="0.2">
      <c r="A38" s="3">
        <v>10</v>
      </c>
      <c r="B38" s="38">
        <v>43595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78" t="s">
        <v>29</v>
      </c>
      <c r="O38" s="32"/>
      <c r="P38" s="33" t="s">
        <v>182</v>
      </c>
      <c r="Q38" s="34">
        <f>557.42/1000</f>
        <v>0.55741999999999992</v>
      </c>
      <c r="R38" s="1" t="s">
        <v>30</v>
      </c>
      <c r="S38" s="3">
        <v>1</v>
      </c>
      <c r="T38" s="35">
        <f t="shared" si="1"/>
        <v>0.55741999999999992</v>
      </c>
      <c r="U38" s="33" t="s">
        <v>183</v>
      </c>
      <c r="V38" s="33"/>
    </row>
    <row r="39" spans="1:22" s="28" customFormat="1" ht="25.5" x14ac:dyDescent="0.2">
      <c r="A39" s="31">
        <v>11</v>
      </c>
      <c r="B39" s="38">
        <v>43596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78" t="s">
        <v>29</v>
      </c>
      <c r="O39" s="32"/>
      <c r="P39" s="33" t="s">
        <v>182</v>
      </c>
      <c r="Q39" s="34">
        <f>635.16/1000</f>
        <v>0.63515999999999995</v>
      </c>
      <c r="R39" s="1" t="s">
        <v>30</v>
      </c>
      <c r="S39" s="3">
        <v>1</v>
      </c>
      <c r="T39" s="35">
        <f t="shared" si="1"/>
        <v>0.63515999999999995</v>
      </c>
      <c r="U39" s="33" t="s">
        <v>183</v>
      </c>
      <c r="V39" s="33"/>
    </row>
    <row r="40" spans="1:22" s="28" customFormat="1" ht="25.5" x14ac:dyDescent="0.2">
      <c r="A40" s="31">
        <v>12</v>
      </c>
      <c r="B40" s="38">
        <v>43596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78" t="s">
        <v>29</v>
      </c>
      <c r="O40" s="32"/>
      <c r="P40" s="33" t="s">
        <v>184</v>
      </c>
      <c r="Q40" s="34">
        <f>18260/1000</f>
        <v>18.260000000000002</v>
      </c>
      <c r="R40" s="1" t="s">
        <v>30</v>
      </c>
      <c r="S40" s="3">
        <v>1</v>
      </c>
      <c r="T40" s="35">
        <f t="shared" si="1"/>
        <v>18.260000000000002</v>
      </c>
      <c r="U40" s="33" t="s">
        <v>185</v>
      </c>
      <c r="V40" s="33"/>
    </row>
    <row r="41" spans="1:22" s="28" customFormat="1" ht="12.75" x14ac:dyDescent="0.2">
      <c r="A41" s="3">
        <v>13</v>
      </c>
      <c r="B41" s="38">
        <v>43598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8" t="s">
        <v>29</v>
      </c>
      <c r="O41" s="32"/>
      <c r="P41" s="33" t="s">
        <v>176</v>
      </c>
      <c r="Q41" s="34">
        <f>1335/1000</f>
        <v>1.335</v>
      </c>
      <c r="R41" s="1" t="s">
        <v>30</v>
      </c>
      <c r="S41" s="3">
        <v>1</v>
      </c>
      <c r="T41" s="35">
        <f t="shared" si="1"/>
        <v>1.335</v>
      </c>
      <c r="U41" s="33" t="s">
        <v>177</v>
      </c>
      <c r="V41" s="33"/>
    </row>
    <row r="42" spans="1:22" s="28" customFormat="1" ht="12.75" x14ac:dyDescent="0.2">
      <c r="A42" s="31">
        <v>14</v>
      </c>
      <c r="B42" s="38">
        <v>43599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8" t="s">
        <v>29</v>
      </c>
      <c r="O42" s="32"/>
      <c r="P42" s="33" t="s">
        <v>176</v>
      </c>
      <c r="Q42" s="34">
        <f>250/1000</f>
        <v>0.25</v>
      </c>
      <c r="R42" s="1" t="s">
        <v>30</v>
      </c>
      <c r="S42" s="3">
        <v>1</v>
      </c>
      <c r="T42" s="35">
        <f t="shared" si="1"/>
        <v>0.25</v>
      </c>
      <c r="U42" s="33" t="s">
        <v>177</v>
      </c>
      <c r="V42" s="33"/>
    </row>
    <row r="43" spans="1:22" s="28" customFormat="1" ht="12.75" x14ac:dyDescent="0.2">
      <c r="A43" s="31">
        <v>15</v>
      </c>
      <c r="B43" s="38">
        <v>43600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8" t="s">
        <v>29</v>
      </c>
      <c r="O43" s="32"/>
      <c r="P43" s="33" t="s">
        <v>176</v>
      </c>
      <c r="Q43" s="34">
        <f>250/1000</f>
        <v>0.25</v>
      </c>
      <c r="R43" s="1" t="s">
        <v>30</v>
      </c>
      <c r="S43" s="3">
        <v>1</v>
      </c>
      <c r="T43" s="35">
        <f t="shared" si="1"/>
        <v>0.25</v>
      </c>
      <c r="U43" s="33" t="s">
        <v>177</v>
      </c>
      <c r="V43" s="33"/>
    </row>
    <row r="44" spans="1:22" s="28" customFormat="1" ht="25.5" x14ac:dyDescent="0.2">
      <c r="A44" s="3">
        <v>16</v>
      </c>
      <c r="B44" s="38">
        <v>43601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78"/>
      <c r="O44" s="32"/>
      <c r="P44" s="33" t="s">
        <v>186</v>
      </c>
      <c r="Q44" s="34">
        <f>20000/1000</f>
        <v>20</v>
      </c>
      <c r="R44" s="1" t="s">
        <v>30</v>
      </c>
      <c r="S44" s="3">
        <v>2</v>
      </c>
      <c r="T44" s="35">
        <f t="shared" si="1"/>
        <v>20</v>
      </c>
      <c r="U44" s="33" t="s">
        <v>181</v>
      </c>
      <c r="V44" s="33"/>
    </row>
    <row r="45" spans="1:22" s="28" customFormat="1" ht="12.75" x14ac:dyDescent="0.2">
      <c r="A45" s="31">
        <v>17</v>
      </c>
      <c r="B45" s="38">
        <v>43601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78" t="s">
        <v>29</v>
      </c>
      <c r="O45" s="32"/>
      <c r="P45" s="33" t="s">
        <v>176</v>
      </c>
      <c r="Q45" s="34">
        <f>43.45/1000</f>
        <v>4.3450000000000003E-2</v>
      </c>
      <c r="R45" s="1" t="s">
        <v>30</v>
      </c>
      <c r="S45" s="3">
        <v>1</v>
      </c>
      <c r="T45" s="35">
        <f t="shared" si="1"/>
        <v>4.3450000000000003E-2</v>
      </c>
      <c r="U45" s="33" t="s">
        <v>177</v>
      </c>
      <c r="V45" s="33"/>
    </row>
    <row r="46" spans="1:22" s="28" customFormat="1" ht="12.75" x14ac:dyDescent="0.2">
      <c r="A46" s="31">
        <v>18</v>
      </c>
      <c r="B46" s="38">
        <v>43602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78" t="s">
        <v>29</v>
      </c>
      <c r="O46" s="32"/>
      <c r="P46" s="33" t="s">
        <v>176</v>
      </c>
      <c r="Q46" s="34">
        <f>500/1000</f>
        <v>0.5</v>
      </c>
      <c r="R46" s="1" t="s">
        <v>30</v>
      </c>
      <c r="S46" s="3">
        <v>1</v>
      </c>
      <c r="T46" s="35">
        <f t="shared" si="1"/>
        <v>0.5</v>
      </c>
      <c r="U46" s="33" t="s">
        <v>177</v>
      </c>
      <c r="V46" s="33"/>
    </row>
    <row r="47" spans="1:22" s="28" customFormat="1" ht="12.75" x14ac:dyDescent="0.2">
      <c r="A47" s="3">
        <v>19</v>
      </c>
      <c r="B47" s="38">
        <v>43603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78" t="s">
        <v>29</v>
      </c>
      <c r="O47" s="32"/>
      <c r="P47" s="33" t="s">
        <v>187</v>
      </c>
      <c r="Q47" s="34">
        <f>2169.6/1000</f>
        <v>2.1696</v>
      </c>
      <c r="R47" s="1" t="s">
        <v>30</v>
      </c>
      <c r="S47" s="3">
        <v>1</v>
      </c>
      <c r="T47" s="35">
        <f t="shared" si="1"/>
        <v>2.1696</v>
      </c>
      <c r="U47" s="33" t="s">
        <v>188</v>
      </c>
      <c r="V47" s="33"/>
    </row>
    <row r="48" spans="1:22" s="28" customFormat="1" ht="12.75" x14ac:dyDescent="0.2">
      <c r="A48" s="31">
        <v>20</v>
      </c>
      <c r="B48" s="38">
        <v>43605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78" t="s">
        <v>29</v>
      </c>
      <c r="O48" s="32"/>
      <c r="P48" s="33" t="s">
        <v>189</v>
      </c>
      <c r="Q48" s="34">
        <f>3600/1000</f>
        <v>3.6</v>
      </c>
      <c r="R48" s="1" t="s">
        <v>30</v>
      </c>
      <c r="S48" s="3">
        <v>1</v>
      </c>
      <c r="T48" s="35">
        <f t="shared" si="1"/>
        <v>3.6</v>
      </c>
      <c r="U48" s="33" t="s">
        <v>190</v>
      </c>
      <c r="V48" s="33"/>
    </row>
    <row r="49" spans="1:22" s="28" customFormat="1" ht="12.75" x14ac:dyDescent="0.2">
      <c r="A49" s="31">
        <v>21</v>
      </c>
      <c r="B49" s="38">
        <v>43605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78" t="s">
        <v>29</v>
      </c>
      <c r="O49" s="32"/>
      <c r="P49" s="33" t="s">
        <v>176</v>
      </c>
      <c r="Q49" s="34">
        <f>472.5/1000</f>
        <v>0.47249999999999998</v>
      </c>
      <c r="R49" s="1" t="s">
        <v>30</v>
      </c>
      <c r="S49" s="3">
        <v>1</v>
      </c>
      <c r="T49" s="35">
        <f t="shared" si="1"/>
        <v>0.47249999999999998</v>
      </c>
      <c r="U49" s="33" t="s">
        <v>177</v>
      </c>
      <c r="V49" s="33"/>
    </row>
    <row r="50" spans="1:22" s="28" customFormat="1" ht="12.75" x14ac:dyDescent="0.2">
      <c r="A50" s="3">
        <v>22</v>
      </c>
      <c r="B50" s="38">
        <v>43606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78" t="s">
        <v>29</v>
      </c>
      <c r="O50" s="32"/>
      <c r="P50" s="33" t="s">
        <v>191</v>
      </c>
      <c r="Q50" s="34">
        <f>21939.27/1000</f>
        <v>21.93927</v>
      </c>
      <c r="R50" s="1" t="s">
        <v>30</v>
      </c>
      <c r="S50" s="3">
        <v>1</v>
      </c>
      <c r="T50" s="35">
        <f t="shared" si="1"/>
        <v>21.93927</v>
      </c>
      <c r="U50" s="33" t="s">
        <v>192</v>
      </c>
      <c r="V50" s="33"/>
    </row>
    <row r="51" spans="1:22" s="28" customFormat="1" ht="89.25" x14ac:dyDescent="0.2">
      <c r="A51" s="31">
        <v>23</v>
      </c>
      <c r="B51" s="38">
        <v>43606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78" t="s">
        <v>29</v>
      </c>
      <c r="O51" s="32"/>
      <c r="P51" s="33" t="s">
        <v>193</v>
      </c>
      <c r="Q51" s="34">
        <f>5900/1000</f>
        <v>5.9</v>
      </c>
      <c r="R51" s="1" t="s">
        <v>30</v>
      </c>
      <c r="S51" s="3">
        <v>1</v>
      </c>
      <c r="T51" s="35">
        <f t="shared" si="1"/>
        <v>5.9</v>
      </c>
      <c r="U51" s="33" t="s">
        <v>194</v>
      </c>
      <c r="V51" s="33"/>
    </row>
    <row r="52" spans="1:22" s="28" customFormat="1" ht="12.75" x14ac:dyDescent="0.2">
      <c r="A52" s="31">
        <v>24</v>
      </c>
      <c r="B52" s="38">
        <v>43606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78" t="s">
        <v>29</v>
      </c>
      <c r="O52" s="32"/>
      <c r="P52" s="33" t="s">
        <v>176</v>
      </c>
      <c r="Q52" s="34">
        <f>2117.5/1000</f>
        <v>2.1175000000000002</v>
      </c>
      <c r="R52" s="1" t="s">
        <v>30</v>
      </c>
      <c r="S52" s="3">
        <v>1</v>
      </c>
      <c r="T52" s="35">
        <f t="shared" si="1"/>
        <v>2.1175000000000002</v>
      </c>
      <c r="U52" s="33" t="s">
        <v>177</v>
      </c>
      <c r="V52" s="33"/>
    </row>
    <row r="53" spans="1:22" s="28" customFormat="1" ht="12.75" x14ac:dyDescent="0.2">
      <c r="A53" s="3">
        <v>25</v>
      </c>
      <c r="B53" s="38">
        <v>43607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78" t="s">
        <v>29</v>
      </c>
      <c r="O53" s="32"/>
      <c r="P53" s="33" t="s">
        <v>176</v>
      </c>
      <c r="Q53" s="34">
        <f>807.76/10000</f>
        <v>8.0776000000000001E-2</v>
      </c>
      <c r="R53" s="1" t="s">
        <v>30</v>
      </c>
      <c r="S53" s="3">
        <v>1</v>
      </c>
      <c r="T53" s="35">
        <f t="shared" si="1"/>
        <v>8.0776000000000001E-2</v>
      </c>
      <c r="U53" s="33" t="s">
        <v>177</v>
      </c>
      <c r="V53" s="33"/>
    </row>
    <row r="54" spans="1:22" s="28" customFormat="1" ht="12.75" x14ac:dyDescent="0.2">
      <c r="A54" s="31">
        <v>26</v>
      </c>
      <c r="B54" s="38">
        <v>43608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78" t="s">
        <v>29</v>
      </c>
      <c r="O54" s="32"/>
      <c r="P54" s="33" t="s">
        <v>170</v>
      </c>
      <c r="Q54" s="34">
        <f>55800/1000</f>
        <v>55.8</v>
      </c>
      <c r="R54" s="1" t="s">
        <v>30</v>
      </c>
      <c r="S54" s="3">
        <v>1</v>
      </c>
      <c r="T54" s="35">
        <f t="shared" si="1"/>
        <v>55.8</v>
      </c>
      <c r="U54" s="33" t="s">
        <v>195</v>
      </c>
      <c r="V54" s="33"/>
    </row>
    <row r="55" spans="1:22" s="28" customFormat="1" ht="12.75" x14ac:dyDescent="0.2">
      <c r="A55" s="31">
        <v>27</v>
      </c>
      <c r="B55" s="38">
        <v>43609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78" t="s">
        <v>29</v>
      </c>
      <c r="O55" s="32"/>
      <c r="P55" s="33" t="s">
        <v>176</v>
      </c>
      <c r="Q55" s="34">
        <f>805/1000</f>
        <v>0.80500000000000005</v>
      </c>
      <c r="R55" s="1" t="s">
        <v>30</v>
      </c>
      <c r="S55" s="3">
        <v>1</v>
      </c>
      <c r="T55" s="35">
        <f t="shared" si="1"/>
        <v>0.80500000000000005</v>
      </c>
      <c r="U55" s="33" t="s">
        <v>177</v>
      </c>
      <c r="V55" s="33"/>
    </row>
    <row r="56" spans="1:22" s="28" customFormat="1" ht="25.5" x14ac:dyDescent="0.2">
      <c r="A56" s="3">
        <v>28</v>
      </c>
      <c r="B56" s="38">
        <v>43612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78" t="s">
        <v>29</v>
      </c>
      <c r="O56" s="32"/>
      <c r="P56" s="33" t="s">
        <v>196</v>
      </c>
      <c r="Q56" s="34">
        <f>1200/1000</f>
        <v>1.2</v>
      </c>
      <c r="R56" s="1" t="s">
        <v>30</v>
      </c>
      <c r="S56" s="3">
        <v>1</v>
      </c>
      <c r="T56" s="35">
        <f t="shared" si="1"/>
        <v>1.2</v>
      </c>
      <c r="U56" s="33" t="s">
        <v>197</v>
      </c>
      <c r="V56" s="33"/>
    </row>
    <row r="57" spans="1:22" s="28" customFormat="1" ht="12.75" x14ac:dyDescent="0.2">
      <c r="A57" s="31">
        <v>29</v>
      </c>
      <c r="B57" s="38">
        <v>43612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78" t="s">
        <v>29</v>
      </c>
      <c r="O57" s="32"/>
      <c r="P57" s="33" t="s">
        <v>176</v>
      </c>
      <c r="Q57" s="34">
        <f>350/1000</f>
        <v>0.35</v>
      </c>
      <c r="R57" s="1" t="s">
        <v>30</v>
      </c>
      <c r="S57" s="3">
        <v>1</v>
      </c>
      <c r="T57" s="35">
        <f t="shared" si="1"/>
        <v>0.35</v>
      </c>
      <c r="U57" s="33" t="s">
        <v>177</v>
      </c>
      <c r="V57" s="33"/>
    </row>
    <row r="58" spans="1:22" s="28" customFormat="1" ht="12.75" x14ac:dyDescent="0.2">
      <c r="A58" s="31">
        <v>30</v>
      </c>
      <c r="B58" s="38">
        <v>43613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78" t="s">
        <v>29</v>
      </c>
      <c r="O58" s="32"/>
      <c r="P58" s="33" t="s">
        <v>176</v>
      </c>
      <c r="Q58" s="34">
        <f>1076.26/1000</f>
        <v>1.07626</v>
      </c>
      <c r="R58" s="1" t="s">
        <v>30</v>
      </c>
      <c r="S58" s="3">
        <v>1</v>
      </c>
      <c r="T58" s="35">
        <f t="shared" si="1"/>
        <v>1.07626</v>
      </c>
      <c r="U58" s="33" t="s">
        <v>177</v>
      </c>
      <c r="V58" s="33"/>
    </row>
    <row r="59" spans="1:22" s="28" customFormat="1" ht="12.75" x14ac:dyDescent="0.2">
      <c r="A59" s="3">
        <v>31</v>
      </c>
      <c r="B59" s="38">
        <v>43614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78" t="s">
        <v>29</v>
      </c>
      <c r="O59" s="32"/>
      <c r="P59" s="33" t="s">
        <v>176</v>
      </c>
      <c r="Q59" s="34">
        <f>477.5/1000</f>
        <v>0.47749999999999998</v>
      </c>
      <c r="R59" s="1" t="s">
        <v>30</v>
      </c>
      <c r="S59" s="3">
        <v>1</v>
      </c>
      <c r="T59" s="35">
        <f t="shared" si="1"/>
        <v>0.47749999999999998</v>
      </c>
      <c r="U59" s="33" t="s">
        <v>177</v>
      </c>
      <c r="V59" s="33"/>
    </row>
    <row r="60" spans="1:22" s="28" customFormat="1" ht="12.75" x14ac:dyDescent="0.2">
      <c r="A60" s="31">
        <v>32</v>
      </c>
      <c r="B60" s="38">
        <v>43616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78" t="s">
        <v>29</v>
      </c>
      <c r="O60" s="32"/>
      <c r="P60" s="33" t="s">
        <v>170</v>
      </c>
      <c r="Q60" s="34">
        <f>6000/1000</f>
        <v>6</v>
      </c>
      <c r="R60" s="1" t="s">
        <v>30</v>
      </c>
      <c r="S60" s="3">
        <v>1</v>
      </c>
      <c r="T60" s="35">
        <f t="shared" si="1"/>
        <v>6</v>
      </c>
      <c r="U60" s="33" t="s">
        <v>198</v>
      </c>
      <c r="V60" s="33"/>
    </row>
    <row r="61" spans="1:22" s="28" customFormat="1" ht="12.75" x14ac:dyDescent="0.2">
      <c r="A61" s="31">
        <v>33</v>
      </c>
      <c r="B61" s="38">
        <v>43616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78" t="s">
        <v>29</v>
      </c>
      <c r="O61" s="32"/>
      <c r="P61" s="33" t="s">
        <v>170</v>
      </c>
      <c r="Q61" s="34">
        <f>70000/1000</f>
        <v>70</v>
      </c>
      <c r="R61" s="1" t="s">
        <v>30</v>
      </c>
      <c r="S61" s="3">
        <v>1</v>
      </c>
      <c r="T61" s="35">
        <f t="shared" si="1"/>
        <v>70</v>
      </c>
      <c r="U61" s="33" t="s">
        <v>199</v>
      </c>
      <c r="V61" s="33"/>
    </row>
    <row r="62" spans="1:22" s="28" customFormat="1" ht="12.75" x14ac:dyDescent="0.2">
      <c r="A62" s="3">
        <v>34</v>
      </c>
      <c r="B62" s="38">
        <v>43616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78" t="s">
        <v>29</v>
      </c>
      <c r="O62" s="32"/>
      <c r="P62" s="33" t="s">
        <v>170</v>
      </c>
      <c r="Q62" s="34">
        <f>25420.8/1000</f>
        <v>25.4208</v>
      </c>
      <c r="R62" s="1" t="s">
        <v>30</v>
      </c>
      <c r="S62" s="3">
        <v>1</v>
      </c>
      <c r="T62" s="35">
        <f t="shared" si="1"/>
        <v>25.4208</v>
      </c>
      <c r="U62" s="33" t="s">
        <v>200</v>
      </c>
      <c r="V62" s="33"/>
    </row>
    <row r="63" spans="1:22" s="28" customFormat="1" ht="12.75" x14ac:dyDescent="0.2">
      <c r="A63" s="31">
        <v>35</v>
      </c>
      <c r="B63" s="38">
        <v>43616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78" t="s">
        <v>29</v>
      </c>
      <c r="O63" s="32"/>
      <c r="P63" s="33" t="s">
        <v>170</v>
      </c>
      <c r="Q63" s="34">
        <f>15000/1000</f>
        <v>15</v>
      </c>
      <c r="R63" s="1" t="s">
        <v>30</v>
      </c>
      <c r="S63" s="3">
        <v>1</v>
      </c>
      <c r="T63" s="35">
        <f t="shared" si="1"/>
        <v>15</v>
      </c>
      <c r="U63" s="33" t="s">
        <v>201</v>
      </c>
      <c r="V63" s="33"/>
    </row>
    <row r="64" spans="1:22" s="28" customFormat="1" ht="12.75" x14ac:dyDescent="0.2">
      <c r="A64" s="31">
        <v>36</v>
      </c>
      <c r="B64" s="38">
        <v>43616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78" t="s">
        <v>29</v>
      </c>
      <c r="O64" s="32"/>
      <c r="P64" s="33" t="s">
        <v>170</v>
      </c>
      <c r="Q64" s="34">
        <f>30100/1000</f>
        <v>30.1</v>
      </c>
      <c r="R64" s="1" t="s">
        <v>30</v>
      </c>
      <c r="S64" s="3">
        <v>1</v>
      </c>
      <c r="T64" s="35">
        <f t="shared" si="1"/>
        <v>30.1</v>
      </c>
      <c r="U64" s="33" t="s">
        <v>202</v>
      </c>
      <c r="V64" s="33"/>
    </row>
    <row r="65" spans="1:22" s="28" customFormat="1" ht="12.75" x14ac:dyDescent="0.2">
      <c r="A65" s="3">
        <v>37</v>
      </c>
      <c r="B65" s="38">
        <v>43616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78" t="s">
        <v>29</v>
      </c>
      <c r="O65" s="32"/>
      <c r="P65" s="33" t="s">
        <v>203</v>
      </c>
      <c r="Q65" s="34">
        <f>10385.79/1000</f>
        <v>10.38579</v>
      </c>
      <c r="R65" s="1" t="s">
        <v>30</v>
      </c>
      <c r="S65" s="3">
        <v>1</v>
      </c>
      <c r="T65" s="35">
        <f t="shared" si="1"/>
        <v>10.38579</v>
      </c>
      <c r="U65" s="33" t="s">
        <v>204</v>
      </c>
      <c r="V65" s="33"/>
    </row>
    <row r="66" spans="1:22" s="28" customFormat="1" ht="12.75" x14ac:dyDescent="0.2">
      <c r="A66" s="31">
        <v>38</v>
      </c>
      <c r="B66" s="38">
        <v>43616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78" t="s">
        <v>29</v>
      </c>
      <c r="O66" s="32"/>
      <c r="P66" s="33" t="s">
        <v>203</v>
      </c>
      <c r="Q66" s="34">
        <f>5254.35/1000</f>
        <v>5.2543500000000005</v>
      </c>
      <c r="R66" s="1" t="s">
        <v>30</v>
      </c>
      <c r="S66" s="3">
        <v>1</v>
      </c>
      <c r="T66" s="35">
        <f t="shared" si="1"/>
        <v>5.2543500000000005</v>
      </c>
      <c r="U66" s="33" t="s">
        <v>205</v>
      </c>
      <c r="V66" s="33"/>
    </row>
    <row r="67" spans="1:22" s="28" customFormat="1" ht="12.75" x14ac:dyDescent="0.2">
      <c r="A67" s="31">
        <v>39</v>
      </c>
      <c r="B67" s="38">
        <v>43616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78" t="s">
        <v>29</v>
      </c>
      <c r="O67" s="32"/>
      <c r="P67" s="33" t="s">
        <v>203</v>
      </c>
      <c r="Q67" s="34">
        <f>5195.86/1000</f>
        <v>5.1958599999999997</v>
      </c>
      <c r="R67" s="1" t="s">
        <v>30</v>
      </c>
      <c r="S67" s="3">
        <v>1</v>
      </c>
      <c r="T67" s="35">
        <f t="shared" si="1"/>
        <v>5.1958599999999997</v>
      </c>
      <c r="U67" s="33" t="s">
        <v>206</v>
      </c>
      <c r="V67" s="33"/>
    </row>
    <row r="68" spans="1:22" s="28" customFormat="1" ht="12.75" x14ac:dyDescent="0.2">
      <c r="A68" s="3">
        <v>40</v>
      </c>
      <c r="B68" s="38">
        <v>43616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78" t="s">
        <v>29</v>
      </c>
      <c r="O68" s="32"/>
      <c r="P68" s="33" t="s">
        <v>203</v>
      </c>
      <c r="Q68" s="34">
        <f>6023.45/1000</f>
        <v>6.0234499999999995</v>
      </c>
      <c r="R68" s="1" t="s">
        <v>30</v>
      </c>
      <c r="S68" s="3">
        <v>1</v>
      </c>
      <c r="T68" s="35">
        <f t="shared" si="1"/>
        <v>6.0234499999999995</v>
      </c>
      <c r="U68" s="33" t="s">
        <v>207</v>
      </c>
      <c r="V68" s="33"/>
    </row>
    <row r="69" spans="1:22" s="28" customFormat="1" ht="25.5" x14ac:dyDescent="0.2">
      <c r="A69" s="31">
        <v>41</v>
      </c>
      <c r="B69" s="38">
        <v>43616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78" t="s">
        <v>29</v>
      </c>
      <c r="O69" s="32"/>
      <c r="P69" s="33" t="s">
        <v>203</v>
      </c>
      <c r="Q69" s="34">
        <f>446.5/1000</f>
        <v>0.44650000000000001</v>
      </c>
      <c r="R69" s="1" t="s">
        <v>30</v>
      </c>
      <c r="S69" s="3">
        <v>1</v>
      </c>
      <c r="T69" s="35">
        <f t="shared" si="1"/>
        <v>0.44650000000000001</v>
      </c>
      <c r="U69" s="33" t="s">
        <v>208</v>
      </c>
      <c r="V69" s="33"/>
    </row>
    <row r="70" spans="1:22" s="28" customFormat="1" ht="12.75" x14ac:dyDescent="0.2">
      <c r="A70" s="31">
        <v>42</v>
      </c>
      <c r="B70" s="38">
        <v>43616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78" t="s">
        <v>29</v>
      </c>
      <c r="O70" s="32"/>
      <c r="P70" s="33" t="s">
        <v>203</v>
      </c>
      <c r="Q70" s="34">
        <f>412.94/1000</f>
        <v>0.41293999999999997</v>
      </c>
      <c r="R70" s="1" t="s">
        <v>30</v>
      </c>
      <c r="S70" s="3">
        <v>1</v>
      </c>
      <c r="T70" s="35">
        <f t="shared" si="1"/>
        <v>0.41293999999999997</v>
      </c>
      <c r="U70" s="33" t="s">
        <v>209</v>
      </c>
      <c r="V70" s="33"/>
    </row>
    <row r="71" spans="1:22" s="28" customFormat="1" ht="12.75" x14ac:dyDescent="0.2">
      <c r="A71" s="3">
        <v>43</v>
      </c>
      <c r="B71" s="38">
        <v>43616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78" t="s">
        <v>29</v>
      </c>
      <c r="O71" s="32"/>
      <c r="P71" s="33" t="s">
        <v>203</v>
      </c>
      <c r="Q71" s="34">
        <f>170.3/1000</f>
        <v>0.17030000000000001</v>
      </c>
      <c r="R71" s="1" t="s">
        <v>30</v>
      </c>
      <c r="S71" s="3">
        <v>1</v>
      </c>
      <c r="T71" s="35">
        <f t="shared" si="1"/>
        <v>0.17030000000000001</v>
      </c>
      <c r="U71" s="33" t="s">
        <v>210</v>
      </c>
      <c r="V71" s="33"/>
    </row>
    <row r="72" spans="1:22" s="28" customFormat="1" ht="12.75" x14ac:dyDescent="0.2">
      <c r="A72" s="31">
        <v>44</v>
      </c>
      <c r="B72" s="38">
        <v>43616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78" t="s">
        <v>29</v>
      </c>
      <c r="O72" s="32"/>
      <c r="P72" s="33" t="s">
        <v>191</v>
      </c>
      <c r="Q72" s="34">
        <f>49346.14/1000</f>
        <v>49.346139999999998</v>
      </c>
      <c r="R72" s="1" t="s">
        <v>30</v>
      </c>
      <c r="S72" s="3">
        <v>1</v>
      </c>
      <c r="T72" s="35">
        <f t="shared" si="1"/>
        <v>49.346139999999998</v>
      </c>
      <c r="U72" s="33" t="s">
        <v>211</v>
      </c>
      <c r="V72" s="33"/>
    </row>
    <row r="73" spans="1:22" s="28" customFormat="1" ht="25.5" x14ac:dyDescent="0.2">
      <c r="A73" s="31">
        <v>45</v>
      </c>
      <c r="B73" s="38">
        <v>43616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78" t="s">
        <v>29</v>
      </c>
      <c r="O73" s="32"/>
      <c r="P73" s="33" t="s">
        <v>191</v>
      </c>
      <c r="Q73" s="34">
        <f>4000/1000</f>
        <v>4</v>
      </c>
      <c r="R73" s="1" t="s">
        <v>30</v>
      </c>
      <c r="S73" s="3">
        <v>1</v>
      </c>
      <c r="T73" s="35">
        <f t="shared" si="1"/>
        <v>4</v>
      </c>
      <c r="U73" s="33" t="s">
        <v>212</v>
      </c>
      <c r="V73" s="33"/>
    </row>
    <row r="74" spans="1:22" s="28" customFormat="1" ht="12.75" x14ac:dyDescent="0.2">
      <c r="A74" s="3">
        <v>46</v>
      </c>
      <c r="B74" s="38">
        <v>43616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78" t="s">
        <v>29</v>
      </c>
      <c r="O74" s="32"/>
      <c r="P74" s="33" t="s">
        <v>191</v>
      </c>
      <c r="Q74" s="34">
        <f>70791.02/1000</f>
        <v>70.791020000000003</v>
      </c>
      <c r="R74" s="1" t="s">
        <v>30</v>
      </c>
      <c r="S74" s="3">
        <v>1</v>
      </c>
      <c r="T74" s="35">
        <f t="shared" si="1"/>
        <v>70.791020000000003</v>
      </c>
      <c r="U74" s="33" t="s">
        <v>213</v>
      </c>
      <c r="V74" s="33"/>
    </row>
    <row r="75" spans="1:22" s="28" customFormat="1" ht="25.5" x14ac:dyDescent="0.2">
      <c r="A75" s="31">
        <v>47</v>
      </c>
      <c r="B75" s="38">
        <v>43616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78" t="s">
        <v>29</v>
      </c>
      <c r="O75" s="32"/>
      <c r="P75" s="33" t="s">
        <v>191</v>
      </c>
      <c r="Q75" s="34">
        <f>61470.7/1000</f>
        <v>61.470699999999994</v>
      </c>
      <c r="R75" s="1" t="s">
        <v>30</v>
      </c>
      <c r="S75" s="3">
        <v>1</v>
      </c>
      <c r="T75" s="35">
        <f t="shared" si="1"/>
        <v>61.470699999999994</v>
      </c>
      <c r="U75" s="33" t="s">
        <v>214</v>
      </c>
      <c r="V75" s="33"/>
    </row>
    <row r="76" spans="1:22" s="28" customFormat="1" ht="12.75" x14ac:dyDescent="0.2">
      <c r="A76" s="31">
        <v>48</v>
      </c>
      <c r="B76" s="38">
        <v>43616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78" t="s">
        <v>29</v>
      </c>
      <c r="O76" s="32"/>
      <c r="P76" s="33" t="s">
        <v>191</v>
      </c>
      <c r="Q76" s="34">
        <f>3500/1000</f>
        <v>3.5</v>
      </c>
      <c r="R76" s="1" t="s">
        <v>30</v>
      </c>
      <c r="S76" s="3">
        <v>1</v>
      </c>
      <c r="T76" s="35">
        <f t="shared" si="1"/>
        <v>3.5</v>
      </c>
      <c r="U76" s="33" t="s">
        <v>215</v>
      </c>
      <c r="V76" s="33"/>
    </row>
    <row r="77" spans="1:22" s="28" customFormat="1" ht="25.5" x14ac:dyDescent="0.2">
      <c r="A77" s="3">
        <v>49</v>
      </c>
      <c r="B77" s="38">
        <v>43616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78" t="s">
        <v>29</v>
      </c>
      <c r="O77" s="32"/>
      <c r="P77" s="33" t="s">
        <v>191</v>
      </c>
      <c r="Q77" s="34">
        <f>266268.47/1000</f>
        <v>266.26846999999998</v>
      </c>
      <c r="R77" s="1" t="s">
        <v>30</v>
      </c>
      <c r="S77" s="3">
        <v>1</v>
      </c>
      <c r="T77" s="35">
        <f t="shared" si="1"/>
        <v>266.26846999999998</v>
      </c>
      <c r="U77" s="33" t="s">
        <v>216</v>
      </c>
      <c r="V77" s="33"/>
    </row>
    <row r="78" spans="1:22" s="28" customFormat="1" ht="38.25" x14ac:dyDescent="0.2">
      <c r="A78" s="31">
        <v>50</v>
      </c>
      <c r="B78" s="38">
        <v>43616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78" t="s">
        <v>29</v>
      </c>
      <c r="O78" s="32"/>
      <c r="P78" s="33" t="s">
        <v>191</v>
      </c>
      <c r="Q78" s="34">
        <f>83555/1000</f>
        <v>83.555000000000007</v>
      </c>
      <c r="R78" s="1" t="s">
        <v>30</v>
      </c>
      <c r="S78" s="3">
        <v>1</v>
      </c>
      <c r="T78" s="35">
        <f t="shared" si="1"/>
        <v>83.555000000000007</v>
      </c>
      <c r="U78" s="33" t="s">
        <v>217</v>
      </c>
      <c r="V78" s="33"/>
    </row>
    <row r="79" spans="1:22" s="28" customFormat="1" ht="25.5" x14ac:dyDescent="0.2">
      <c r="A79" s="31">
        <v>51</v>
      </c>
      <c r="B79" s="38">
        <v>43616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78" t="s">
        <v>29</v>
      </c>
      <c r="O79" s="32"/>
      <c r="P79" s="33" t="s">
        <v>191</v>
      </c>
      <c r="Q79" s="34">
        <f>4000/1000</f>
        <v>4</v>
      </c>
      <c r="R79" s="1" t="s">
        <v>30</v>
      </c>
      <c r="S79" s="3">
        <v>1</v>
      </c>
      <c r="T79" s="35">
        <f t="shared" si="1"/>
        <v>4</v>
      </c>
      <c r="U79" s="33" t="s">
        <v>218</v>
      </c>
      <c r="V79" s="33"/>
    </row>
    <row r="80" spans="1:22" s="28" customFormat="1" ht="25.5" x14ac:dyDescent="0.2">
      <c r="A80" s="3">
        <v>52</v>
      </c>
      <c r="B80" s="38">
        <v>43616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78" t="s">
        <v>29</v>
      </c>
      <c r="O80" s="32"/>
      <c r="P80" s="33" t="s">
        <v>191</v>
      </c>
      <c r="Q80" s="34">
        <f>34211.37/1000</f>
        <v>34.211370000000002</v>
      </c>
      <c r="R80" s="1" t="s">
        <v>30</v>
      </c>
      <c r="S80" s="3">
        <v>1</v>
      </c>
      <c r="T80" s="35">
        <f t="shared" si="1"/>
        <v>34.211370000000002</v>
      </c>
      <c r="U80" s="33" t="s">
        <v>219</v>
      </c>
      <c r="V80" s="33"/>
    </row>
    <row r="81" spans="1:22" s="28" customFormat="1" ht="12.75" x14ac:dyDescent="0.2">
      <c r="A81" s="31">
        <v>53</v>
      </c>
      <c r="B81" s="38">
        <v>43616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78" t="s">
        <v>29</v>
      </c>
      <c r="O81" s="32"/>
      <c r="P81" s="33" t="s">
        <v>220</v>
      </c>
      <c r="Q81" s="34">
        <f>11183.9/1000</f>
        <v>11.1839</v>
      </c>
      <c r="R81" s="1" t="s">
        <v>30</v>
      </c>
      <c r="S81" s="3">
        <v>1</v>
      </c>
      <c r="T81" s="35">
        <f t="shared" si="1"/>
        <v>11.1839</v>
      </c>
      <c r="U81" s="33" t="s">
        <v>221</v>
      </c>
      <c r="V81" s="33"/>
    </row>
    <row r="82" spans="1:22" s="28" customFormat="1" ht="38.25" x14ac:dyDescent="0.2">
      <c r="A82" s="31">
        <v>54</v>
      </c>
      <c r="B82" s="38">
        <v>43616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78" t="s">
        <v>29</v>
      </c>
      <c r="O82" s="32"/>
      <c r="P82" s="33" t="s">
        <v>222</v>
      </c>
      <c r="Q82" s="34">
        <f>1345/1000</f>
        <v>1.345</v>
      </c>
      <c r="R82" s="1" t="s">
        <v>30</v>
      </c>
      <c r="S82" s="3">
        <v>1</v>
      </c>
      <c r="T82" s="35">
        <f>Q82</f>
        <v>1.345</v>
      </c>
      <c r="U82" s="33" t="s">
        <v>183</v>
      </c>
      <c r="V82" s="33"/>
    </row>
    <row r="83" spans="1:22" s="28" customFormat="1" ht="12.75" x14ac:dyDescent="0.2">
      <c r="A83" s="3">
        <v>55</v>
      </c>
      <c r="B83" s="38">
        <v>43616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78" t="s">
        <v>29</v>
      </c>
      <c r="O83" s="32"/>
      <c r="P83" s="33" t="s">
        <v>223</v>
      </c>
      <c r="Q83" s="34">
        <f>369.97/1000</f>
        <v>0.36997000000000002</v>
      </c>
      <c r="R83" s="1" t="s">
        <v>30</v>
      </c>
      <c r="S83" s="3">
        <v>1</v>
      </c>
      <c r="T83" s="35">
        <f>Q83</f>
        <v>0.36997000000000002</v>
      </c>
      <c r="U83" s="33" t="s">
        <v>224</v>
      </c>
      <c r="V83" s="33"/>
    </row>
    <row r="84" spans="1:22" s="28" customFormat="1" ht="25.5" x14ac:dyDescent="0.2">
      <c r="A84" s="31">
        <v>56</v>
      </c>
      <c r="B84" s="38">
        <v>43616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78"/>
      <c r="O84" s="32"/>
      <c r="P84" s="33" t="s">
        <v>172</v>
      </c>
      <c r="Q84" s="34">
        <f>210/1000</f>
        <v>0.21</v>
      </c>
      <c r="R84" s="1" t="s">
        <v>30</v>
      </c>
      <c r="S84" s="3">
        <v>2</v>
      </c>
      <c r="T84" s="35">
        <f>Q84</f>
        <v>0.21</v>
      </c>
      <c r="U84" s="33" t="s">
        <v>173</v>
      </c>
      <c r="V84" s="33"/>
    </row>
    <row r="85" spans="1:22" s="28" customFormat="1" ht="12.75" x14ac:dyDescent="0.2">
      <c r="A85" s="31">
        <v>57</v>
      </c>
      <c r="B85" s="38">
        <v>43616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78" t="s">
        <v>29</v>
      </c>
      <c r="O85" s="32"/>
      <c r="P85" s="33" t="s">
        <v>225</v>
      </c>
      <c r="Q85" s="34">
        <f>4156.7/1000</f>
        <v>4.1566999999999998</v>
      </c>
      <c r="R85" s="1" t="s">
        <v>30</v>
      </c>
      <c r="S85" s="3">
        <v>1</v>
      </c>
      <c r="T85" s="35">
        <f t="shared" si="1"/>
        <v>4.1566999999999998</v>
      </c>
      <c r="U85" s="33" t="s">
        <v>153</v>
      </c>
      <c r="V85" s="33"/>
    </row>
    <row r="86" spans="1:22" s="28" customFormat="1" ht="25.5" x14ac:dyDescent="0.2">
      <c r="A86" s="3">
        <v>58</v>
      </c>
      <c r="B86" s="38">
        <v>43616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78" t="s">
        <v>29</v>
      </c>
      <c r="O86" s="32"/>
      <c r="P86" s="33" t="s">
        <v>225</v>
      </c>
      <c r="Q86" s="34">
        <f>50972.89/1000</f>
        <v>50.97289</v>
      </c>
      <c r="R86" s="1" t="s">
        <v>30</v>
      </c>
      <c r="S86" s="3">
        <v>1</v>
      </c>
      <c r="T86" s="35">
        <f t="shared" si="1"/>
        <v>50.97289</v>
      </c>
      <c r="U86" s="33" t="s">
        <v>226</v>
      </c>
      <c r="V86" s="33"/>
    </row>
    <row r="87" spans="1:22" s="28" customFormat="1" ht="12.75" x14ac:dyDescent="0.2">
      <c r="A87" s="31">
        <v>59</v>
      </c>
      <c r="B87" s="38">
        <v>43616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78" t="s">
        <v>29</v>
      </c>
      <c r="O87" s="32"/>
      <c r="P87" s="33" t="s">
        <v>225</v>
      </c>
      <c r="Q87" s="34">
        <f>6802.98/1000</f>
        <v>6.8029799999999998</v>
      </c>
      <c r="R87" s="1" t="s">
        <v>30</v>
      </c>
      <c r="S87" s="3">
        <v>1</v>
      </c>
      <c r="T87" s="35">
        <f t="shared" si="1"/>
        <v>6.8029799999999998</v>
      </c>
      <c r="U87" s="33" t="s">
        <v>227</v>
      </c>
      <c r="V87" s="33"/>
    </row>
    <row r="88" spans="1:22" s="28" customFormat="1" ht="12.75" x14ac:dyDescent="0.2">
      <c r="A88" s="31">
        <v>60</v>
      </c>
      <c r="B88" s="38">
        <v>43616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78" t="s">
        <v>29</v>
      </c>
      <c r="O88" s="32"/>
      <c r="P88" s="33" t="s">
        <v>228</v>
      </c>
      <c r="Q88" s="34">
        <f>18477.02/1000</f>
        <v>18.47702</v>
      </c>
      <c r="R88" s="1" t="s">
        <v>30</v>
      </c>
      <c r="S88" s="3">
        <v>1</v>
      </c>
      <c r="T88" s="35">
        <f t="shared" si="1"/>
        <v>18.47702</v>
      </c>
      <c r="U88" s="33" t="s">
        <v>229</v>
      </c>
      <c r="V88" s="33"/>
    </row>
    <row r="89" spans="1:22" s="28" customFormat="1" ht="12.75" x14ac:dyDescent="0.2">
      <c r="A89" s="3">
        <v>61</v>
      </c>
      <c r="B89" s="38">
        <v>43616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78" t="s">
        <v>29</v>
      </c>
      <c r="O89" s="32"/>
      <c r="P89" s="33" t="s">
        <v>225</v>
      </c>
      <c r="Q89" s="34">
        <f>3388.86/1000</f>
        <v>3.3888600000000002</v>
      </c>
      <c r="R89" s="1" t="s">
        <v>30</v>
      </c>
      <c r="S89" s="3">
        <v>1</v>
      </c>
      <c r="T89" s="35">
        <f t="shared" si="1"/>
        <v>3.3888600000000002</v>
      </c>
      <c r="U89" s="33" t="s">
        <v>230</v>
      </c>
      <c r="V89" s="33"/>
    </row>
    <row r="90" spans="1:22" s="28" customFormat="1" ht="12.75" x14ac:dyDescent="0.2">
      <c r="A90" s="31">
        <v>62</v>
      </c>
      <c r="B90" s="38">
        <v>43616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78" t="s">
        <v>29</v>
      </c>
      <c r="O90" s="32"/>
      <c r="P90" s="33" t="s">
        <v>231</v>
      </c>
      <c r="Q90" s="34">
        <f>80076.9/1000</f>
        <v>80.076899999999995</v>
      </c>
      <c r="R90" s="1" t="s">
        <v>30</v>
      </c>
      <c r="S90" s="3">
        <v>1</v>
      </c>
      <c r="T90" s="35">
        <f t="shared" si="1"/>
        <v>80.076899999999995</v>
      </c>
      <c r="U90" s="33" t="s">
        <v>232</v>
      </c>
      <c r="V90" s="33"/>
    </row>
    <row r="91" spans="1:22" s="28" customFormat="1" ht="25.5" x14ac:dyDescent="0.2">
      <c r="A91" s="31">
        <v>63</v>
      </c>
      <c r="B91" s="38">
        <v>43616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78" t="s">
        <v>29</v>
      </c>
      <c r="O91" s="32"/>
      <c r="P91" s="33" t="s">
        <v>233</v>
      </c>
      <c r="Q91" s="34">
        <f>77400/1000</f>
        <v>77.400000000000006</v>
      </c>
      <c r="R91" s="1" t="s">
        <v>30</v>
      </c>
      <c r="S91" s="3">
        <v>1</v>
      </c>
      <c r="T91" s="35">
        <f>Q91</f>
        <v>77.400000000000006</v>
      </c>
      <c r="U91" s="33" t="s">
        <v>52</v>
      </c>
      <c r="V91" s="33"/>
    </row>
    <row r="92" spans="1:22" s="28" customFormat="1" ht="12.75" x14ac:dyDescent="0.2">
      <c r="A92" s="3">
        <v>64</v>
      </c>
      <c r="B92" s="38">
        <v>43616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78" t="s">
        <v>29</v>
      </c>
      <c r="O92" s="32"/>
      <c r="P92" s="33" t="s">
        <v>176</v>
      </c>
      <c r="Q92" s="34">
        <f>250/1000</f>
        <v>0.25</v>
      </c>
      <c r="R92" s="1" t="s">
        <v>30</v>
      </c>
      <c r="S92" s="3">
        <v>1</v>
      </c>
      <c r="T92" s="35">
        <f>Q92</f>
        <v>0.25</v>
      </c>
      <c r="U92" s="33" t="s">
        <v>177</v>
      </c>
      <c r="V92" s="33"/>
    </row>
    <row r="93" spans="1:22" s="28" customFormat="1" ht="12.75" x14ac:dyDescent="0.2">
      <c r="A93" s="31">
        <v>65</v>
      </c>
      <c r="B93" s="38">
        <v>43616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78" t="s">
        <v>29</v>
      </c>
      <c r="O93" s="32"/>
      <c r="P93" s="33" t="s">
        <v>234</v>
      </c>
      <c r="Q93" s="34">
        <f>248460/1000</f>
        <v>248.46</v>
      </c>
      <c r="R93" s="1" t="s">
        <v>30</v>
      </c>
      <c r="S93" s="3">
        <v>1</v>
      </c>
      <c r="T93" s="35">
        <f t="shared" ref="T93:T101" si="2">Q93</f>
        <v>248.46</v>
      </c>
      <c r="U93" s="33" t="s">
        <v>235</v>
      </c>
      <c r="V93" s="33"/>
    </row>
    <row r="94" spans="1:22" s="28" customFormat="1" ht="12.75" x14ac:dyDescent="0.2">
      <c r="A94" s="31">
        <v>66</v>
      </c>
      <c r="B94" s="38">
        <v>43616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78" t="s">
        <v>29</v>
      </c>
      <c r="O94" s="32"/>
      <c r="P94" s="33" t="s">
        <v>234</v>
      </c>
      <c r="Q94" s="34">
        <f>70000/1000</f>
        <v>70</v>
      </c>
      <c r="R94" s="1" t="s">
        <v>30</v>
      </c>
      <c r="S94" s="3">
        <v>1</v>
      </c>
      <c r="T94" s="35">
        <f t="shared" si="2"/>
        <v>70</v>
      </c>
      <c r="U94" s="33" t="s">
        <v>236</v>
      </c>
      <c r="V94" s="33"/>
    </row>
    <row r="95" spans="1:22" s="28" customFormat="1" ht="25.5" x14ac:dyDescent="0.2">
      <c r="A95" s="3">
        <v>67</v>
      </c>
      <c r="B95" s="38">
        <v>43616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78" t="s">
        <v>29</v>
      </c>
      <c r="O95" s="32"/>
      <c r="P95" s="33" t="s">
        <v>234</v>
      </c>
      <c r="Q95" s="34">
        <f>4185.09/1000</f>
        <v>4.1850899999999998</v>
      </c>
      <c r="R95" s="1" t="s">
        <v>30</v>
      </c>
      <c r="S95" s="3">
        <v>1</v>
      </c>
      <c r="T95" s="35">
        <f t="shared" si="2"/>
        <v>4.1850899999999998</v>
      </c>
      <c r="U95" s="33" t="s">
        <v>237</v>
      </c>
      <c r="V95" s="33"/>
    </row>
    <row r="96" spans="1:22" s="28" customFormat="1" ht="12.75" x14ac:dyDescent="0.2">
      <c r="A96" s="31">
        <v>68</v>
      </c>
      <c r="B96" s="38">
        <v>43616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78" t="s">
        <v>29</v>
      </c>
      <c r="O96" s="32"/>
      <c r="P96" s="33" t="s">
        <v>174</v>
      </c>
      <c r="Q96" s="34">
        <f>8000/1000</f>
        <v>8</v>
      </c>
      <c r="R96" s="1" t="s">
        <v>30</v>
      </c>
      <c r="S96" s="3">
        <v>1</v>
      </c>
      <c r="T96" s="35">
        <f t="shared" si="2"/>
        <v>8</v>
      </c>
      <c r="U96" s="33" t="s">
        <v>238</v>
      </c>
      <c r="V96" s="33"/>
    </row>
    <row r="97" spans="1:22" s="28" customFormat="1" ht="12.75" x14ac:dyDescent="0.2">
      <c r="A97" s="31">
        <v>69</v>
      </c>
      <c r="B97" s="38">
        <v>43616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78" t="s">
        <v>29</v>
      </c>
      <c r="O97" s="32"/>
      <c r="P97" s="33" t="s">
        <v>239</v>
      </c>
      <c r="Q97" s="34">
        <f>5000/1000</f>
        <v>5</v>
      </c>
      <c r="R97" s="1" t="s">
        <v>30</v>
      </c>
      <c r="S97" s="3">
        <v>1</v>
      </c>
      <c r="T97" s="35">
        <f t="shared" si="2"/>
        <v>5</v>
      </c>
      <c r="U97" s="33" t="s">
        <v>240</v>
      </c>
      <c r="V97" s="33"/>
    </row>
    <row r="98" spans="1:22" s="28" customFormat="1" ht="12.75" x14ac:dyDescent="0.2">
      <c r="A98" s="3">
        <v>70</v>
      </c>
      <c r="B98" s="38">
        <v>43616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78" t="s">
        <v>29</v>
      </c>
      <c r="O98" s="32"/>
      <c r="P98" s="33" t="s">
        <v>241</v>
      </c>
      <c r="Q98" s="34">
        <f>25424/1000</f>
        <v>25.423999999999999</v>
      </c>
      <c r="R98" s="1" t="s">
        <v>30</v>
      </c>
      <c r="S98" s="3">
        <v>1</v>
      </c>
      <c r="T98" s="35">
        <f t="shared" si="2"/>
        <v>25.423999999999999</v>
      </c>
      <c r="U98" s="33" t="s">
        <v>242</v>
      </c>
      <c r="V98" s="33"/>
    </row>
    <row r="100" spans="1:22" s="28" customFormat="1" ht="12.75" x14ac:dyDescent="0.2"/>
    <row r="101" spans="1:22" s="28" customFormat="1" ht="12.75" x14ac:dyDescent="0.2"/>
    <row r="102" spans="1:22" s="28" customFormat="1" ht="12.75" x14ac:dyDescent="0.2"/>
    <row r="103" spans="1:22" s="28" customFormat="1" ht="12.75" x14ac:dyDescent="0.2"/>
    <row r="104" spans="1:22" s="28" customFormat="1" ht="12.75" x14ac:dyDescent="0.2"/>
    <row r="105" spans="1:22" s="28" customFormat="1" ht="12.75" x14ac:dyDescent="0.2"/>
    <row r="106" spans="1:22" s="28" customFormat="1" ht="12.75" x14ac:dyDescent="0.2"/>
    <row r="107" spans="1:22" s="29" customFormat="1" ht="17.25" customHeight="1" x14ac:dyDescent="0.2"/>
    <row r="108" spans="1:22" s="28" customFormat="1" ht="12.75" x14ac:dyDescent="0.2"/>
    <row r="109" spans="1:22" s="29" customFormat="1" ht="16.5" customHeight="1" x14ac:dyDescent="0.2"/>
    <row r="110" spans="1:22" s="28" customFormat="1" ht="12.75" x14ac:dyDescent="0.2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5"/>
      <c r="Q110" s="26"/>
      <c r="R110" s="25"/>
      <c r="S110" s="23"/>
      <c r="T110" s="27"/>
      <c r="U110" s="25"/>
      <c r="V110" s="25"/>
    </row>
    <row r="111" spans="1:22" s="28" customFormat="1" ht="12.75" x14ac:dyDescent="0.2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5"/>
      <c r="Q111" s="26"/>
      <c r="R111" s="25"/>
      <c r="S111" s="23"/>
      <c r="T111" s="27"/>
      <c r="U111" s="25"/>
      <c r="V111" s="25"/>
    </row>
    <row r="112" spans="1:22" s="28" customFormat="1" ht="12.75" x14ac:dyDescent="0.2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  <c r="Q112" s="26"/>
      <c r="R112" s="25"/>
      <c r="S112" s="23"/>
      <c r="T112" s="27"/>
      <c r="U112" s="25"/>
      <c r="V112" s="25"/>
    </row>
    <row r="113" spans="1:22" s="28" customFormat="1" ht="12.75" x14ac:dyDescent="0.2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5"/>
      <c r="Q113" s="26"/>
      <c r="R113" s="25"/>
      <c r="S113" s="23"/>
      <c r="T113" s="27"/>
      <c r="U113" s="25"/>
      <c r="V113" s="25"/>
    </row>
    <row r="114" spans="1:22" s="28" customFormat="1" ht="12.75" x14ac:dyDescent="0.2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/>
      <c r="Q114" s="26"/>
      <c r="R114" s="25"/>
      <c r="S114" s="23"/>
      <c r="T114" s="27"/>
      <c r="U114" s="25"/>
      <c r="V114" s="25"/>
    </row>
    <row r="115" spans="1:22" s="28" customFormat="1" ht="12.75" x14ac:dyDescent="0.2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5"/>
      <c r="Q115" s="26"/>
      <c r="R115" s="25"/>
      <c r="S115" s="23"/>
      <c r="T115" s="27"/>
      <c r="U115" s="25"/>
      <c r="V115" s="25"/>
    </row>
    <row r="116" spans="1:22" s="28" customFormat="1" ht="12.75" x14ac:dyDescent="0.2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5"/>
      <c r="Q116" s="26"/>
      <c r="R116" s="25"/>
      <c r="S116" s="23"/>
      <c r="T116" s="27"/>
      <c r="U116" s="25"/>
      <c r="V116" s="25"/>
    </row>
    <row r="117" spans="1:22" s="28" customFormat="1" ht="12.75" x14ac:dyDescent="0.2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  <c r="Q117" s="26"/>
      <c r="R117" s="25"/>
      <c r="S117" s="23"/>
      <c r="T117" s="27"/>
      <c r="U117" s="25"/>
      <c r="V117" s="25"/>
    </row>
    <row r="118" spans="1:22" s="29" customFormat="1" ht="20.100000000000001" customHeight="1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s="28" customFormat="1" ht="12.75" x14ac:dyDescent="0.2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  <c r="Q119" s="26"/>
      <c r="R119" s="25"/>
      <c r="S119" s="23"/>
      <c r="T119" s="27"/>
      <c r="U119" s="25"/>
      <c r="V119" s="25"/>
    </row>
    <row r="120" spans="1:22" s="28" customFormat="1" ht="12.75" x14ac:dyDescent="0.2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5"/>
      <c r="Q120" s="26"/>
      <c r="R120" s="25"/>
      <c r="S120" s="23"/>
      <c r="T120" s="27"/>
      <c r="U120" s="25"/>
      <c r="V120" s="25"/>
    </row>
    <row r="121" spans="1:22" s="28" customFormat="1" ht="12.75" x14ac:dyDescent="0.2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  <c r="Q121" s="26"/>
      <c r="R121" s="25"/>
      <c r="S121" s="23"/>
      <c r="T121" s="27"/>
      <c r="U121" s="25"/>
      <c r="V121" s="25"/>
    </row>
    <row r="122" spans="1:22" s="28" customFormat="1" ht="12.75" x14ac:dyDescent="0.2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6"/>
      <c r="R122" s="25"/>
      <c r="S122" s="23"/>
      <c r="T122" s="27"/>
      <c r="U122" s="25"/>
      <c r="V122" s="25"/>
    </row>
    <row r="123" spans="1:22" s="28" customFormat="1" ht="12.75" x14ac:dyDescent="0.2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  <c r="Q123" s="26"/>
      <c r="R123" s="25"/>
      <c r="S123" s="23"/>
      <c r="T123" s="27"/>
      <c r="U123" s="25"/>
      <c r="V123" s="25"/>
    </row>
    <row r="124" spans="1:22" s="28" customFormat="1" ht="12.75" x14ac:dyDescent="0.2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  <c r="Q124" s="26"/>
      <c r="R124" s="25"/>
      <c r="S124" s="23"/>
      <c r="T124" s="27"/>
      <c r="U124" s="25"/>
      <c r="V124" s="25"/>
    </row>
    <row r="125" spans="1:22" s="28" customFormat="1" ht="12.75" x14ac:dyDescent="0.2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  <c r="Q125" s="26"/>
      <c r="R125" s="25"/>
      <c r="S125" s="23"/>
      <c r="T125" s="27"/>
      <c r="U125" s="25"/>
      <c r="V125" s="25"/>
    </row>
    <row r="126" spans="1:22" s="28" customFormat="1" ht="12.75" x14ac:dyDescent="0.2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5"/>
      <c r="Q126" s="26"/>
      <c r="R126" s="25"/>
      <c r="S126" s="23"/>
      <c r="T126" s="27"/>
      <c r="U126" s="25"/>
      <c r="V126" s="25"/>
    </row>
    <row r="127" spans="1:22" s="28" customFormat="1" ht="20.25" customHeight="1" x14ac:dyDescent="0.2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5"/>
      <c r="Q127" s="26"/>
      <c r="R127" s="25"/>
      <c r="S127" s="23"/>
      <c r="T127" s="27"/>
      <c r="U127" s="25"/>
      <c r="V127" s="25"/>
    </row>
    <row r="128" spans="1:22" s="28" customFormat="1" ht="95.25" customHeight="1" x14ac:dyDescent="0.2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  <c r="Q128" s="26"/>
      <c r="R128" s="25"/>
      <c r="S128" s="23"/>
      <c r="T128" s="27"/>
      <c r="U128" s="25"/>
      <c r="V128" s="25"/>
    </row>
    <row r="129" spans="1:22" s="28" customFormat="1" ht="12.75" x14ac:dyDescent="0.2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  <c r="Q129" s="26"/>
      <c r="R129" s="25"/>
      <c r="S129" s="23"/>
      <c r="T129" s="27"/>
      <c r="U129" s="25"/>
      <c r="V129" s="25"/>
    </row>
    <row r="130" spans="1:22" s="28" customFormat="1" ht="12.75" x14ac:dyDescent="0.2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  <c r="Q130" s="26"/>
      <c r="R130" s="25"/>
      <c r="S130" s="23"/>
      <c r="T130" s="27"/>
      <c r="U130" s="25"/>
      <c r="V130" s="25"/>
    </row>
    <row r="131" spans="1:22" s="28" customFormat="1" ht="12.75" x14ac:dyDescent="0.2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  <c r="Q131" s="26"/>
      <c r="R131" s="25"/>
      <c r="S131" s="23"/>
      <c r="T131" s="27"/>
      <c r="U131" s="25"/>
      <c r="V131" s="25"/>
    </row>
    <row r="132" spans="1:22" s="28" customFormat="1" ht="12.75" x14ac:dyDescent="0.2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25"/>
      <c r="S132" s="23"/>
      <c r="T132" s="27"/>
      <c r="U132" s="25"/>
      <c r="V132" s="25"/>
    </row>
    <row r="133" spans="1:22" s="28" customFormat="1" ht="12.75" x14ac:dyDescent="0.2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  <c r="Q133" s="26"/>
      <c r="R133" s="25"/>
      <c r="S133" s="23"/>
      <c r="T133" s="27"/>
      <c r="U133" s="25"/>
      <c r="V133" s="25"/>
    </row>
    <row r="134" spans="1:22" s="28" customFormat="1" ht="12.75" x14ac:dyDescent="0.2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/>
      <c r="Q134" s="26"/>
      <c r="R134" s="25"/>
      <c r="S134" s="23"/>
      <c r="T134" s="27"/>
      <c r="U134" s="25"/>
      <c r="V134" s="25"/>
    </row>
    <row r="135" spans="1:22" s="28" customFormat="1" ht="12.75" x14ac:dyDescent="0.2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5"/>
      <c r="Q135" s="26"/>
      <c r="R135" s="25"/>
      <c r="S135" s="23"/>
      <c r="T135" s="27"/>
      <c r="U135" s="25"/>
      <c r="V135" s="25"/>
    </row>
    <row r="136" spans="1:22" s="28" customFormat="1" ht="12.75" x14ac:dyDescent="0.2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5"/>
      <c r="Q136" s="26"/>
      <c r="R136" s="25"/>
      <c r="S136" s="23"/>
      <c r="T136" s="27"/>
      <c r="U136" s="25"/>
      <c r="V136" s="25"/>
    </row>
    <row r="137" spans="1:22" s="28" customFormat="1" ht="12.75" x14ac:dyDescent="0.2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  <c r="Q137" s="26"/>
      <c r="R137" s="25"/>
      <c r="S137" s="23"/>
      <c r="T137" s="27"/>
      <c r="U137" s="25"/>
      <c r="V137" s="25"/>
    </row>
    <row r="138" spans="1:22" s="28" customFormat="1" ht="12.75" x14ac:dyDescent="0.2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  <c r="Q138" s="26"/>
      <c r="R138" s="25"/>
      <c r="S138" s="23"/>
      <c r="T138" s="27"/>
      <c r="U138" s="25"/>
      <c r="V138" s="25"/>
    </row>
    <row r="139" spans="1:22" s="28" customFormat="1" ht="12.75" x14ac:dyDescent="0.2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  <c r="Q139" s="26"/>
      <c r="R139" s="25"/>
      <c r="S139" s="23"/>
      <c r="T139" s="27"/>
      <c r="U139" s="25"/>
      <c r="V139" s="25"/>
    </row>
    <row r="140" spans="1:22" s="28" customFormat="1" ht="12.75" x14ac:dyDescent="0.2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  <c r="Q140" s="26"/>
      <c r="R140" s="25"/>
      <c r="S140" s="23"/>
      <c r="T140" s="27"/>
      <c r="U140" s="25"/>
      <c r="V140" s="25"/>
    </row>
    <row r="141" spans="1:22" s="28" customFormat="1" ht="12.75" x14ac:dyDescent="0.2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5"/>
      <c r="Q141" s="26"/>
      <c r="R141" s="25"/>
      <c r="S141" s="23"/>
      <c r="T141" s="27"/>
      <c r="U141" s="25"/>
      <c r="V141" s="25"/>
    </row>
    <row r="142" spans="1:22" s="28" customFormat="1" ht="12.75" x14ac:dyDescent="0.2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5"/>
      <c r="Q142" s="26"/>
      <c r="R142" s="25"/>
      <c r="S142" s="23"/>
      <c r="T142" s="27"/>
      <c r="U142" s="25"/>
      <c r="V142" s="25"/>
    </row>
    <row r="143" spans="1:22" s="28" customFormat="1" ht="21" customHeight="1" x14ac:dyDescent="0.2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  <c r="Q143" s="26"/>
      <c r="R143" s="25"/>
      <c r="S143" s="23"/>
      <c r="T143" s="27"/>
      <c r="U143" s="25"/>
      <c r="V143" s="25"/>
    </row>
    <row r="144" spans="1:22" s="28" customFormat="1" ht="12.75" x14ac:dyDescent="0.2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5"/>
      <c r="Q144" s="26"/>
      <c r="R144" s="25"/>
      <c r="S144" s="23"/>
      <c r="T144" s="27"/>
      <c r="U144" s="25"/>
      <c r="V144" s="25"/>
    </row>
    <row r="145" spans="1:22" s="28" customFormat="1" ht="12.75" x14ac:dyDescent="0.2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5"/>
      <c r="Q145" s="26"/>
      <c r="R145" s="25"/>
      <c r="S145" s="23"/>
      <c r="T145" s="27"/>
      <c r="U145" s="25"/>
      <c r="V145" s="25"/>
    </row>
    <row r="146" spans="1:22" s="28" customFormat="1" ht="12.75" x14ac:dyDescent="0.2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5"/>
      <c r="Q146" s="26"/>
      <c r="R146" s="25"/>
      <c r="S146" s="23"/>
      <c r="T146" s="27"/>
      <c r="U146" s="25"/>
      <c r="V146" s="25"/>
    </row>
    <row r="147" spans="1:22" s="28" customFormat="1" ht="12.75" x14ac:dyDescent="0.2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5"/>
      <c r="Q147" s="26"/>
      <c r="R147" s="25"/>
      <c r="S147" s="23"/>
      <c r="T147" s="27"/>
      <c r="U147" s="25"/>
      <c r="V147" s="25"/>
    </row>
    <row r="148" spans="1:22" s="28" customFormat="1" ht="12.75" x14ac:dyDescent="0.2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5"/>
      <c r="Q148" s="26"/>
      <c r="R148" s="25"/>
      <c r="S148" s="23"/>
      <c r="T148" s="27"/>
      <c r="U148" s="25"/>
      <c r="V148" s="25"/>
    </row>
    <row r="149" spans="1:22" s="28" customFormat="1" ht="12.75" x14ac:dyDescent="0.2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5"/>
      <c r="Q149" s="26"/>
      <c r="R149" s="25"/>
      <c r="S149" s="23"/>
      <c r="T149" s="27"/>
      <c r="U149" s="25"/>
      <c r="V149" s="25"/>
    </row>
    <row r="150" spans="1:22" s="28" customFormat="1" ht="12.75" x14ac:dyDescent="0.2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5"/>
      <c r="Q150" s="26"/>
      <c r="R150" s="25"/>
      <c r="S150" s="23"/>
      <c r="T150" s="27"/>
      <c r="U150" s="25"/>
      <c r="V150" s="25"/>
    </row>
    <row r="151" spans="1:22" s="28" customFormat="1" ht="12.75" x14ac:dyDescent="0.2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5"/>
      <c r="Q151" s="26"/>
      <c r="R151" s="25"/>
      <c r="S151" s="23"/>
      <c r="T151" s="27"/>
      <c r="U151" s="25"/>
      <c r="V151" s="25"/>
    </row>
    <row r="152" spans="1:22" s="28" customFormat="1" ht="12.75" x14ac:dyDescent="0.2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5"/>
      <c r="Q152" s="26"/>
      <c r="R152" s="25"/>
      <c r="S152" s="23"/>
      <c r="T152" s="27"/>
      <c r="U152" s="25"/>
      <c r="V152" s="25"/>
    </row>
  </sheetData>
  <mergeCells count="27">
    <mergeCell ref="A118:V118"/>
    <mergeCell ref="K12:L12"/>
    <mergeCell ref="N12:N13"/>
    <mergeCell ref="O12:O13"/>
    <mergeCell ref="A15:V15"/>
    <mergeCell ref="A17:V17"/>
    <mergeCell ref="A28:V28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</vt:lpstr>
      <vt:lpstr>АВТС</vt:lpstr>
      <vt:lpstr>ИТ</vt:lpstr>
      <vt:lpstr>Бух</vt:lpstr>
      <vt:lpstr>АВТС!Область_печати</vt:lpstr>
      <vt:lpstr>Бух!Область_печати</vt:lpstr>
      <vt:lpstr>ИТ!Область_печати</vt:lpstr>
      <vt:lpstr>ОС!Область_печати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Шергина Ирина Васильевна</dc:creator>
  <cp:lastModifiedBy>ГазОйл</cp:lastModifiedBy>
  <dcterms:created xsi:type="dcterms:W3CDTF">2019-04-08T04:25:44Z</dcterms:created>
  <dcterms:modified xsi:type="dcterms:W3CDTF">2019-06-11T07:25:39Z</dcterms:modified>
</cp:coreProperties>
</file>