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зОйл\Desktop\Новая папка\Раскрытие\"/>
    </mc:Choice>
  </mc:AlternateContent>
  <bookViews>
    <workbookView xWindow="0" yWindow="0" windowWidth="20490" windowHeight="7650" tabRatio="650" activeTab="3"/>
  </bookViews>
  <sheets>
    <sheet name="ИТ" sheetId="9" r:id="rId1"/>
    <sheet name="АВТС" sheetId="10" r:id="rId2"/>
    <sheet name="Бух" sheetId="11" r:id="rId3"/>
    <sheet name="ОС" sheetId="12" r:id="rId4"/>
  </sheets>
  <definedNames>
    <definedName name="_xlnm._FilterDatabase" localSheetId="1" hidden="1">АВТС!$A$14:$V$103</definedName>
    <definedName name="_xlnm._FilterDatabase" localSheetId="2" hidden="1">Бух!$A$14:$V$162</definedName>
    <definedName name="_xlnm._FilterDatabase" localSheetId="0" hidden="1">ИТ!$A$13:$V$93</definedName>
    <definedName name="_xlnm._FilterDatabase" localSheetId="3" hidden="1">ОС!$A$14:$V$84</definedName>
    <definedName name="_xlnm.Print_Area" localSheetId="1">АВТС!$A$1:$V$74</definedName>
    <definedName name="_xlnm.Print_Area" localSheetId="2">Бух!$A$1:$V$132</definedName>
    <definedName name="_xlnm.Print_Area" localSheetId="0">ИТ!$A$1:$V$33</definedName>
    <definedName name="_xlnm.Print_Area" localSheetId="3">ОС!$A$1:$V$97</definedName>
  </definedNames>
  <calcPr calcId="162913" refMode="R1C1"/>
</workbook>
</file>

<file path=xl/calcChain.xml><?xml version="1.0" encoding="utf-8"?>
<calcChain xmlns="http://schemas.openxmlformats.org/spreadsheetml/2006/main">
  <c r="T97" i="12" l="1"/>
  <c r="S97" i="12"/>
  <c r="T96" i="12"/>
  <c r="S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A42" i="12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Q132" i="11" l="1"/>
  <c r="T132" i="11" s="1"/>
  <c r="Q131" i="11"/>
  <c r="T131" i="11" s="1"/>
  <c r="Q130" i="11"/>
  <c r="T130" i="11" s="1"/>
  <c r="Q129" i="11"/>
  <c r="T129" i="11" s="1"/>
  <c r="Q128" i="11"/>
  <c r="T128" i="11" s="1"/>
  <c r="Q127" i="11"/>
  <c r="T127" i="11" s="1"/>
  <c r="Q126" i="11"/>
  <c r="T126" i="11" s="1"/>
  <c r="Q125" i="11"/>
  <c r="T125" i="11" s="1"/>
  <c r="Q124" i="11"/>
  <c r="T124" i="11" s="1"/>
  <c r="Q123" i="11"/>
  <c r="T123" i="11" s="1"/>
  <c r="Q122" i="11"/>
  <c r="T122" i="11" s="1"/>
  <c r="Q121" i="11"/>
  <c r="T121" i="11" s="1"/>
  <c r="Q120" i="11"/>
  <c r="T120" i="11" s="1"/>
  <c r="Q119" i="11"/>
  <c r="T119" i="11" s="1"/>
  <c r="Q118" i="11"/>
  <c r="T118" i="11" s="1"/>
  <c r="Q117" i="11"/>
  <c r="T117" i="11" s="1"/>
  <c r="Q116" i="11"/>
  <c r="T116" i="11" s="1"/>
  <c r="Q115" i="11"/>
  <c r="T115" i="11" s="1"/>
  <c r="Q114" i="11"/>
  <c r="T114" i="11" s="1"/>
  <c r="Q113" i="11"/>
  <c r="T113" i="11" s="1"/>
  <c r="Q112" i="11"/>
  <c r="T112" i="11" s="1"/>
  <c r="Q111" i="11"/>
  <c r="T111" i="11" s="1"/>
  <c r="Q110" i="11"/>
  <c r="T110" i="11" s="1"/>
  <c r="Q109" i="11"/>
  <c r="T109" i="11" s="1"/>
  <c r="Q108" i="11"/>
  <c r="T108" i="11" s="1"/>
  <c r="Q107" i="11"/>
  <c r="T107" i="11" s="1"/>
  <c r="Q106" i="11"/>
  <c r="T106" i="11" s="1"/>
  <c r="Q105" i="11"/>
  <c r="T105" i="11" s="1"/>
  <c r="Q104" i="11"/>
  <c r="T104" i="11" s="1"/>
  <c r="Q103" i="11"/>
  <c r="T103" i="11" s="1"/>
  <c r="Q102" i="11"/>
  <c r="T102" i="11" s="1"/>
  <c r="Q101" i="11"/>
  <c r="T101" i="11" s="1"/>
  <c r="Q100" i="11"/>
  <c r="T100" i="11" s="1"/>
  <c r="Q99" i="11"/>
  <c r="T99" i="11" s="1"/>
  <c r="Q98" i="11"/>
  <c r="T98" i="11" s="1"/>
  <c r="Q97" i="11"/>
  <c r="T97" i="11" s="1"/>
  <c r="Q96" i="11"/>
  <c r="T96" i="11" s="1"/>
  <c r="Q95" i="11"/>
  <c r="T95" i="11" s="1"/>
  <c r="Q94" i="11"/>
  <c r="T94" i="11" s="1"/>
  <c r="Q93" i="11"/>
  <c r="T93" i="11" s="1"/>
  <c r="Q92" i="11"/>
  <c r="T92" i="11" s="1"/>
  <c r="Q91" i="11"/>
  <c r="T91" i="11" s="1"/>
  <c r="Q90" i="11"/>
  <c r="T90" i="11" s="1"/>
  <c r="Q89" i="11"/>
  <c r="T89" i="11" s="1"/>
  <c r="Q88" i="11"/>
  <c r="T88" i="11" s="1"/>
  <c r="Q87" i="11"/>
  <c r="T87" i="11" s="1"/>
  <c r="Q86" i="11"/>
  <c r="T86" i="11" s="1"/>
  <c r="Q85" i="11"/>
  <c r="T85" i="11" s="1"/>
  <c r="Q84" i="11"/>
  <c r="T84" i="11" s="1"/>
  <c r="Q83" i="11"/>
  <c r="T83" i="11" s="1"/>
  <c r="Q82" i="11"/>
  <c r="T82" i="11" s="1"/>
  <c r="Q81" i="11"/>
  <c r="T81" i="11" s="1"/>
  <c r="Q80" i="11"/>
  <c r="T80" i="11" s="1"/>
  <c r="Q79" i="11"/>
  <c r="T79" i="11" s="1"/>
  <c r="Q78" i="11"/>
  <c r="T78" i="11" s="1"/>
  <c r="Q77" i="11"/>
  <c r="T77" i="11" s="1"/>
  <c r="Q76" i="11"/>
  <c r="T76" i="11" s="1"/>
  <c r="Q75" i="11"/>
  <c r="T75" i="11" s="1"/>
  <c r="Q74" i="11"/>
  <c r="T74" i="11" s="1"/>
  <c r="Q73" i="11"/>
  <c r="T73" i="11" s="1"/>
  <c r="Q72" i="11"/>
  <c r="T72" i="11" s="1"/>
  <c r="Q71" i="11"/>
  <c r="T71" i="11" s="1"/>
  <c r="Q70" i="11"/>
  <c r="T70" i="11" s="1"/>
  <c r="Q69" i="11"/>
  <c r="T69" i="11" s="1"/>
  <c r="Q68" i="11"/>
  <c r="T68" i="11" s="1"/>
  <c r="Q67" i="11"/>
  <c r="T67" i="11" s="1"/>
  <c r="Q66" i="11"/>
  <c r="T66" i="11" s="1"/>
  <c r="Q65" i="11"/>
  <c r="T65" i="11" s="1"/>
  <c r="Q64" i="11"/>
  <c r="T64" i="11" s="1"/>
  <c r="Q63" i="11"/>
  <c r="T63" i="11" s="1"/>
  <c r="Q62" i="11"/>
  <c r="T62" i="11" s="1"/>
  <c r="Q61" i="11"/>
  <c r="T61" i="11" s="1"/>
  <c r="Q60" i="11"/>
  <c r="T60" i="11" s="1"/>
  <c r="Q59" i="11"/>
  <c r="T59" i="11" s="1"/>
  <c r="Q58" i="11"/>
  <c r="T58" i="11" s="1"/>
  <c r="Q57" i="11"/>
  <c r="T57" i="11" s="1"/>
  <c r="Q56" i="11"/>
  <c r="T56" i="11" s="1"/>
  <c r="Q55" i="11"/>
  <c r="T55" i="11" s="1"/>
  <c r="Q54" i="11"/>
  <c r="T54" i="11" s="1"/>
  <c r="Q53" i="11"/>
  <c r="T53" i="11" s="1"/>
  <c r="Q52" i="11"/>
  <c r="T52" i="11" s="1"/>
  <c r="Q51" i="11"/>
  <c r="T51" i="11" s="1"/>
  <c r="Q50" i="11"/>
  <c r="T50" i="11" s="1"/>
  <c r="Q49" i="11"/>
  <c r="T49" i="11" s="1"/>
  <c r="Q48" i="11"/>
  <c r="T48" i="11" s="1"/>
  <c r="T47" i="11"/>
  <c r="Q47" i="11"/>
  <c r="T46" i="11"/>
  <c r="Q46" i="11"/>
  <c r="T45" i="11"/>
  <c r="Q45" i="11"/>
  <c r="T44" i="11"/>
  <c r="Q44" i="11"/>
  <c r="T43" i="11"/>
  <c r="Q43" i="11"/>
  <c r="T42" i="11"/>
  <c r="Q42" i="11"/>
  <c r="T41" i="11"/>
  <c r="Q41" i="11"/>
  <c r="T40" i="11"/>
  <c r="Q40" i="11"/>
  <c r="T39" i="11"/>
  <c r="Q39" i="11"/>
  <c r="T37" i="11"/>
  <c r="Q37" i="11"/>
  <c r="T36" i="11"/>
  <c r="Q36" i="11"/>
  <c r="T35" i="11"/>
  <c r="Q35" i="11"/>
  <c r="T34" i="11"/>
  <c r="Q34" i="11"/>
  <c r="T33" i="11"/>
  <c r="Q33" i="11"/>
  <c r="T32" i="11"/>
  <c r="Q32" i="11"/>
  <c r="T31" i="11"/>
  <c r="Q31" i="11"/>
  <c r="T30" i="11"/>
  <c r="Q30" i="11"/>
  <c r="T29" i="11"/>
  <c r="Q29" i="11"/>
  <c r="T28" i="11"/>
  <c r="Q28" i="11"/>
  <c r="T27" i="11"/>
  <c r="Q27" i="11"/>
  <c r="T26" i="11"/>
  <c r="Q26" i="11"/>
  <c r="T25" i="11"/>
  <c r="Q25" i="11"/>
  <c r="T24" i="11"/>
  <c r="Q24" i="11"/>
  <c r="T23" i="11"/>
  <c r="Q23" i="11"/>
  <c r="T22" i="11"/>
  <c r="Q22" i="11"/>
  <c r="T21" i="11"/>
  <c r="Q21" i="11"/>
  <c r="T19" i="11"/>
  <c r="Q19" i="11"/>
  <c r="T17" i="11"/>
  <c r="Q17" i="11"/>
  <c r="T16" i="11"/>
  <c r="Q16" i="11"/>
</calcChain>
</file>

<file path=xl/sharedStrings.xml><?xml version="1.0" encoding="utf-8"?>
<sst xmlns="http://schemas.openxmlformats.org/spreadsheetml/2006/main" count="1216" uniqueCount="329">
  <si>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</si>
  <si>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</si>
  <si>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</si>
  <si>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</si>
  <si>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</si>
  <si>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</si>
  <si>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</si>
  <si>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</si>
  <si>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</si>
  <si>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</si>
  <si>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</si>
  <si>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</si>
  <si>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</si>
  <si>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</si>
  <si>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</si>
  <si>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</si>
  <si>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</si>
  <si>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</si>
  <si>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</si>
  <si>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</si>
  <si>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</si>
  <si>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</si>
  <si>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</si>
  <si>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</si>
  <si>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</si>
  <si>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</si>
  <si>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</si>
  <si>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</si>
  <si>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</si>
  <si>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Х</t>
  </si>
  <si>
    <t>Условная единица</t>
  </si>
  <si>
    <t>Приложение №10</t>
  </si>
  <si>
    <t>к приказу ФАС России</t>
  </si>
  <si>
    <t>от 18.01.2019 №38/19</t>
  </si>
  <si>
    <t>за март 2019 года</t>
  </si>
  <si>
    <t>Вспомогательные материалы</t>
  </si>
  <si>
    <t>№</t>
  </si>
  <si>
    <t>Расходы на содержание и ремонт оргтехники</t>
  </si>
  <si>
    <t>ПАРТНЕР-СИБИРЬ ООО ТД</t>
  </si>
  <si>
    <t>ОТКРЫТЫЕ ТЕХНОЛОГИИ ООО</t>
  </si>
  <si>
    <t>Услуги связи</t>
  </si>
  <si>
    <t>Авантел АО КПП 540702001</t>
  </si>
  <si>
    <t>Услуги электронных средств связи</t>
  </si>
  <si>
    <t>МегаФон  ПАО КПП 540643001 (Сибирский филиал)</t>
  </si>
  <si>
    <t>Услуги мобильной (телефонной) связи</t>
  </si>
  <si>
    <t>НовЭЗ-Телеком ООО</t>
  </si>
  <si>
    <t>Ростелеком ПАО Новосибирскиая область КПП 540743001</t>
  </si>
  <si>
    <t>КВАДРО СЕРВИС ООО</t>
  </si>
  <si>
    <t>ТЕЛЕФОН Yealink 2-линии</t>
  </si>
  <si>
    <t>КАРТРИДЖ HP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</si>
  <si>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"Новосибирскоблгаз"</t>
  </si>
  <si>
    <t>за март  2019 года</t>
  </si>
  <si>
    <t>Приобретение горюче-смазочных материалов</t>
  </si>
  <si>
    <t>Поставка запасных частей для автомобилей, ГСМ</t>
  </si>
  <si>
    <t>Ильин Анатолий Васильевич ИП</t>
  </si>
  <si>
    <t>Амис-Сибирь ООО</t>
  </si>
  <si>
    <t>Сибдетальсервис ООО</t>
  </si>
  <si>
    <t>Крылов М.М. ИП</t>
  </si>
  <si>
    <t>Центр Сибтранскомплектация ОО</t>
  </si>
  <si>
    <t>Шабалдин Александр Анатольевич ИП</t>
  </si>
  <si>
    <t>Тырышкин С.Г. ИП</t>
  </si>
  <si>
    <t>Новосиб-Шина ООО</t>
  </si>
  <si>
    <t>14.32</t>
  </si>
  <si>
    <t>Автоторг ООО</t>
  </si>
  <si>
    <t>Луч ОО</t>
  </si>
  <si>
    <t>АвтоРесурс-54 ООО</t>
  </si>
  <si>
    <t>34.37</t>
  </si>
  <si>
    <t>Нестеренко Евгений Иванович ИП</t>
  </si>
  <si>
    <t>ГазОйл ООО</t>
  </si>
  <si>
    <t>Газпромнефть-Корпоративные продажи ООО</t>
  </si>
  <si>
    <t>Страхование</t>
  </si>
  <si>
    <t>Страхование автотранспортных средств</t>
  </si>
  <si>
    <t>Альфастрахование АО</t>
  </si>
  <si>
    <t>Техническое обслуживание и текущий ремонт</t>
  </si>
  <si>
    <t>Выполнение работ по техническому  обслуживанию транспорта</t>
  </si>
  <si>
    <t>Орион ООО</t>
  </si>
  <si>
    <t>Ремтракшина ООО</t>
  </si>
  <si>
    <t>Сармат-Сервис ООО</t>
  </si>
  <si>
    <t>Сафонова Елена Геннадьевна ИП</t>
  </si>
  <si>
    <t>Мальцев Сергей Николаевич ИП</t>
  </si>
  <si>
    <t>Диагностика ООО</t>
  </si>
  <si>
    <t>Авто-центр ООО ТД</t>
  </si>
  <si>
    <t>Гулько А.А. ИП</t>
  </si>
  <si>
    <t>Шульга Александр Васильевич ИП</t>
  </si>
  <si>
    <t>Кулунда ООО ПТО</t>
  </si>
  <si>
    <t>ДЛ+ ООО</t>
  </si>
  <si>
    <t>Бекмурзиева Маки Абдуловна ИП</t>
  </si>
  <si>
    <t>Автогазаппаратура ООО</t>
  </si>
  <si>
    <t>159.45</t>
  </si>
  <si>
    <t>Север ООО</t>
  </si>
  <si>
    <t>Услуги производственного назначения</t>
  </si>
  <si>
    <t>Услуги по доставке сотрудников, предрейсовый и послерейсовый осмотров водителей</t>
  </si>
  <si>
    <t>Ордынская ЦРБ</t>
  </si>
  <si>
    <t>Маслянинскавтотранс МУП</t>
  </si>
  <si>
    <t>Сузунское ПАТП МУП</t>
  </si>
  <si>
    <t>Доволенская ЦРБ ГБУЗ НСО</t>
  </si>
  <si>
    <t>Черепановская ЦРБ ГБУЗ НСО</t>
  </si>
  <si>
    <t>Бабичева Р.Г.</t>
  </si>
  <si>
    <t>Био-Мед ООО</t>
  </si>
  <si>
    <t>Коченевская ЦРБ ГБУЗ НСО</t>
  </si>
  <si>
    <t>Купинское АТП МУП</t>
  </si>
  <si>
    <t>Мошковская ЦРБ ГГБУЗ</t>
  </si>
  <si>
    <t>Сибиряк Группа Транспортных Компаний ООО</t>
  </si>
  <si>
    <t>Тогучинское АТП МУП</t>
  </si>
  <si>
    <t>Лизинг</t>
  </si>
  <si>
    <t>Скания Лизинг ООО</t>
  </si>
  <si>
    <t>Приобретение электроэнергии</t>
  </si>
  <si>
    <t>Электроэнергия</t>
  </si>
  <si>
    <t>Новосибирскэнергосбыт АО</t>
  </si>
  <si>
    <t>Желтяков А.А. ИП</t>
  </si>
  <si>
    <t>Страхование опасных объектов</t>
  </si>
  <si>
    <t>Техническое обслуживание газопровода и сооружений и ремонтные работы по дог. №СП-1/09 от 01.12.2018</t>
  </si>
  <si>
    <t>ИНТЕР-СТРОЙ ООО</t>
  </si>
  <si>
    <t>Услуги дизельного компрессора</t>
  </si>
  <si>
    <t>Скареднов Алксандр Михайлович ИП</t>
  </si>
  <si>
    <t>Поставка электротехнической продукции</t>
  </si>
  <si>
    <t>Электрокомплектсервис ЗАО</t>
  </si>
  <si>
    <t>Поставка дорожных плит</t>
  </si>
  <si>
    <t>ЖБИ-5 ООО</t>
  </si>
  <si>
    <t>Оказание услуг по поверке средств измерений</t>
  </si>
  <si>
    <t>Новосибирский ЦСМ ФБУ</t>
  </si>
  <si>
    <t>Ремонт резервуаров СУГ</t>
  </si>
  <si>
    <t>ОБЛГАЗ ООО</t>
  </si>
  <si>
    <t>Метрон-Сиб НПП ЗАО</t>
  </si>
  <si>
    <t>Наладка Сибэлектромонтаж ООО НСЭМ</t>
  </si>
  <si>
    <t>Услуги по эксплуатации объектов электросевого хозяйства за 1 кв 2019</t>
  </si>
  <si>
    <t>РЭС АО</t>
  </si>
  <si>
    <t>Аренда зданий, помещений</t>
  </si>
  <si>
    <t>СОКОЛ ООО</t>
  </si>
  <si>
    <t>Услуги автокрана</t>
  </si>
  <si>
    <t>А-3 ПЛЮС ООО</t>
  </si>
  <si>
    <t>Услуги инкассации</t>
  </si>
  <si>
    <t>Сбербанк России ПАО</t>
  </si>
  <si>
    <t>Услуги охраны</t>
  </si>
  <si>
    <t>АКБ ПЛЮС ООО ЧОП</t>
  </si>
  <si>
    <t>Оказание услуги по организации и проведению практического семинара "Тарифное регулирование в условиях цифровой трансформации" с 05 по 06 марта 2019 г. г. Сочи</t>
  </si>
  <si>
    <t>ИТЦ ФАС РОССИИ ФБУ</t>
  </si>
  <si>
    <t>За публикацию в газете объявления заказчика. -... выход - 07.03.2019г. "....о техническом обслуживании газового оборудования....", см2</t>
  </si>
  <si>
    <t>Редакция газеты "Коченевские вести" ОГУ</t>
  </si>
  <si>
    <t>Приорбретение контейнера</t>
  </si>
  <si>
    <t>Магистраль ООО</t>
  </si>
  <si>
    <t>Обучение по профессии "Слесарь ЭРГО". Обучение по профессии "Наполнитель баллонов". Обучение по специальности "Сливщик-разливщик". Обучение по профессии "Слесарь АВР"</t>
  </si>
  <si>
    <t>НОУЦ АНО ДПО</t>
  </si>
  <si>
    <t>Обучение по профессии "Слесарь АВР"</t>
  </si>
  <si>
    <t>Услуги трансляции и предоставленияф итоговых материалов по итогам работы Всероссийского модульного семинара "Текущее состояние и перспективы развития газовой отрасли"</t>
  </si>
  <si>
    <t>ИП УПРАВЛЕНИЕ ЖКХ ООО</t>
  </si>
  <si>
    <t>Участие в работе Всероссийского модульного семинара "Текущее состояние и перспективы развития газовой отрасли"</t>
  </si>
  <si>
    <t>ОРГАНИЗАЦИЯ И ПРОВЕДЕНИЕ ДЕЛОВЫХ МЕРОПРИЯТИЙ ООО</t>
  </si>
  <si>
    <t>Коммунальные услуги</t>
  </si>
  <si>
    <t>ЛЕДА-ГАЗ ООО</t>
  </si>
  <si>
    <t>Степанов Сергей Петрович ИП</t>
  </si>
  <si>
    <t>За публикацию в газете объявления заказчика. -... выход - 21.03.2019г. "....о техническом обслуживании газового оборудования....", см2</t>
  </si>
  <si>
    <t>Подписка на периодические издания</t>
  </si>
  <si>
    <t>Актион-Пресс ООО</t>
  </si>
  <si>
    <t>Услуги по уходу за коврами</t>
  </si>
  <si>
    <t>Линдстрем ООО</t>
  </si>
  <si>
    <t>Информационные услуги в газете "Конкурент" №12, информационные услуги в газете "Знаменка" №12</t>
  </si>
  <si>
    <t>ТЕМП ООО</t>
  </si>
  <si>
    <t>Горнасталева Татьяна Васильевна</t>
  </si>
  <si>
    <t>Завод ЖБК-2 ЗАО</t>
  </si>
  <si>
    <t>Мероса Трейдинг ООО</t>
  </si>
  <si>
    <t>Миклухин П.Э.</t>
  </si>
  <si>
    <t>Ример Антон Иванович ИП</t>
  </si>
  <si>
    <t>ЦПАТП МУП</t>
  </si>
  <si>
    <t>ЭРА ООО</t>
  </si>
  <si>
    <t>Яремчук Петр Петрович</t>
  </si>
  <si>
    <t>Аренда земли</t>
  </si>
  <si>
    <t>Администрация Барабинского района</t>
  </si>
  <si>
    <t>Администрация Венгеровского района</t>
  </si>
  <si>
    <t>Администрация г. Купино Купинского района Новосибирской области</t>
  </si>
  <si>
    <t>Администрация Коченевского р-на</t>
  </si>
  <si>
    <t>Администрация Краснозерского района</t>
  </si>
  <si>
    <t>Администрация Кыштовского района</t>
  </si>
  <si>
    <t>Администрация МО г. Карасука</t>
  </si>
  <si>
    <t>Администрация г.Черепаново</t>
  </si>
  <si>
    <t>Администрация МО Здвинск</t>
  </si>
  <si>
    <t>Администрация МО Каргатского района</t>
  </si>
  <si>
    <t>Администрация Ордынского района</t>
  </si>
  <si>
    <t>Администрация МО с. Северное</t>
  </si>
  <si>
    <t>Администрация рабочего поселка Сузун</t>
  </si>
  <si>
    <t>Администрация рабочего поселка Маслянино НСО</t>
  </si>
  <si>
    <t>Администрация Сузунского района</t>
  </si>
  <si>
    <t>Администрация Татарского района Новосибирской области</t>
  </si>
  <si>
    <t>Администрация Усть-Тарского района Новосибирской области</t>
  </si>
  <si>
    <t>Администрация Чановского района</t>
  </si>
  <si>
    <t>Администрация Чулымского района</t>
  </si>
  <si>
    <t>ТУ Росимущества по НСО</t>
  </si>
  <si>
    <t>Аренда муниципальных газопроводов</t>
  </si>
  <si>
    <t>Администрация г.Искитим НСО</t>
  </si>
  <si>
    <t>Администрация Барлакского сельсовета Мошковского района НСО</t>
  </si>
  <si>
    <t>Администрация Бердск</t>
  </si>
  <si>
    <t>Администрация г.Татарск НСО</t>
  </si>
  <si>
    <t>Администрация г.Каргат</t>
  </si>
  <si>
    <t>Администрация Убинского сельсовета</t>
  </si>
  <si>
    <t>Администрация Прокудского с.с.Коченевского района</t>
  </si>
  <si>
    <t>Администрация Пятилетского сельсовета</t>
  </si>
  <si>
    <t>Администрация рабочего поселка Коченево НСО</t>
  </si>
  <si>
    <t>Администрация рабочего поселка Чик Коченевского района Новосибирской области</t>
  </si>
  <si>
    <t>Администрация Чистопольского сельсовета</t>
  </si>
  <si>
    <t>Администрация Шибского сельсовета Искитимского района НСО</t>
  </si>
  <si>
    <t>Комитет по УМС г.Барнаула</t>
  </si>
  <si>
    <t>Вывоз мусора и ТБО</t>
  </si>
  <si>
    <t>Экология-Новосибирск ООО</t>
  </si>
  <si>
    <t>Право внесения и редактирования записей в каталог вакансий программного комплекса Зарплату. Ру</t>
  </si>
  <si>
    <t>Зарплата.Ру ООО</t>
  </si>
  <si>
    <t>Абонирование ящика ОПС 633102 а/я 46</t>
  </si>
  <si>
    <t>Почта России УФПС ФГУП</t>
  </si>
  <si>
    <t>Газпром газораспределение Томск ООО</t>
  </si>
  <si>
    <t>Газпром межрегионгаз Новосибирск ООО</t>
  </si>
  <si>
    <t>Горводоканал МУП г.Новосибирск</t>
  </si>
  <si>
    <t>Городская вода ООО</t>
  </si>
  <si>
    <t>Источник ЖКХ ООО</t>
  </si>
  <si>
    <t>Теплоэнергия</t>
  </si>
  <si>
    <t>СибТЭК ООО</t>
  </si>
  <si>
    <t>Убинское коммунальное предприятие МУП</t>
  </si>
  <si>
    <t>ЭПМ-НОВЭЗ АО</t>
  </si>
  <si>
    <t>Оказание клининговых услуг</t>
  </si>
  <si>
    <t>Горская Оксана Юрьевна ИП</t>
  </si>
  <si>
    <t>КГБ ЧОО ООО</t>
  </si>
  <si>
    <t>СБ-ЛОГОС Охранное предприятие ООО</t>
  </si>
  <si>
    <t>УВО ВНГ России по Новосибирской области ФГКУ</t>
  </si>
  <si>
    <t>Услуги пожарной сигнализации</t>
  </si>
  <si>
    <t>Охрана Росгвардии по Новосибирской области Филиал ФГУП</t>
  </si>
  <si>
    <t>ПОИСК ООО</t>
  </si>
  <si>
    <t>Спецпожмонтаж ООО</t>
  </si>
  <si>
    <t>Членские взносы</t>
  </si>
  <si>
    <t>Ассоциация ЭАЦП "Проектный портал"</t>
  </si>
  <si>
    <t>Новосибирские строители НП</t>
  </si>
  <si>
    <t>Сибдальвостокгаз Ассоциация</t>
  </si>
  <si>
    <t>Аренда автотранспорта</t>
  </si>
  <si>
    <t>Алтайкрайгазсервис ОАО</t>
  </si>
  <si>
    <t>Услуги автотранспорта</t>
  </si>
  <si>
    <t>ААА ГРУПП ООО</t>
  </si>
  <si>
    <t>Поставка опор</t>
  </si>
  <si>
    <t>Викинг ООО</t>
  </si>
  <si>
    <t>Поставка вентилей балонных ВБ-2</t>
  </si>
  <si>
    <t>Газком ООО</t>
  </si>
  <si>
    <t>Поставка технических газов, баллонов углекислотных</t>
  </si>
  <si>
    <t>Промгаз ООО</t>
  </si>
  <si>
    <t>Поставка лестницы-стремянки</t>
  </si>
  <si>
    <t>Профито ООО</t>
  </si>
  <si>
    <t>Услуги доставки вентилей балонных ВБ-2</t>
  </si>
  <si>
    <t>ПЭК ООО</t>
  </si>
  <si>
    <t>Поставка ортоксилола</t>
  </si>
  <si>
    <t>РКН-НСК ООО</t>
  </si>
  <si>
    <t>Скареднов Александр Михайлович ИП</t>
  </si>
  <si>
    <t>Поставка инертных материалов</t>
  </si>
  <si>
    <t>СМК ООО</t>
  </si>
  <si>
    <t>Поставка электроматериалов, инструмента</t>
  </si>
  <si>
    <t>Стройкомплектсервис Новосибирск ООО</t>
  </si>
  <si>
    <t xml:space="preserve">Поставка электроматериалов   </t>
  </si>
  <si>
    <t>Поставка железобетонных изделий</t>
  </si>
  <si>
    <t>Поставка кислорода</t>
  </si>
  <si>
    <t>Промгазы ООО</t>
  </si>
  <si>
    <t>Поставка зажимов</t>
  </si>
  <si>
    <t xml:space="preserve">Электрокомплектсервис ЗАО </t>
  </si>
  <si>
    <t>Поставка электроматериалов</t>
  </si>
  <si>
    <t>Поставка краски спрея</t>
  </si>
  <si>
    <t>Автоград ООО</t>
  </si>
  <si>
    <t>Поставка индикаторов-течеискателей</t>
  </si>
  <si>
    <t>АналитТеплоКонтроль ООО</t>
  </si>
  <si>
    <t>Поставка запорной арматуры, деталей трубопровода</t>
  </si>
  <si>
    <t>АРМАСЕТИ ООО ТД</t>
  </si>
  <si>
    <t>Поставка бланков строгой отчетности</t>
  </si>
  <si>
    <t xml:space="preserve">Барабинская типография ООО </t>
  </si>
  <si>
    <t>Поставка втулки вварной</t>
  </si>
  <si>
    <t>Услуги доставки индикаторов-течеискателей</t>
  </si>
  <si>
    <t>Деловые линии ООО</t>
  </si>
  <si>
    <t>Поставка углекислоты</t>
  </si>
  <si>
    <t>Услуга доставки втулки вварной</t>
  </si>
  <si>
    <t>Поставка металлопроката</t>
  </si>
  <si>
    <t>ТРУБОСТАЛЬ-ДЕТАЛЬ ООО</t>
  </si>
  <si>
    <t>Поставка инструмента</t>
  </si>
  <si>
    <t>ИНСТРУМЕНТЫ НА ГОРСКОЙ ООО</t>
  </si>
  <si>
    <t>Поставка печати</t>
  </si>
  <si>
    <t>Картон ООО</t>
  </si>
  <si>
    <t>Поставка метизной продукции, деталей трубопровода</t>
  </si>
  <si>
    <t>СГК ООО</t>
  </si>
  <si>
    <t>Услуги доставки оборудования</t>
  </si>
  <si>
    <t>Деловые Линии ООО</t>
  </si>
  <si>
    <t>Поставка воды питьевой</t>
  </si>
  <si>
    <t>МИНВОДЫ БОРЖОМИ ООО</t>
  </si>
  <si>
    <t>Поставка оборудования</t>
  </si>
  <si>
    <t>РОДИС ООО</t>
  </si>
  <si>
    <t>Поставка кранов шаровых, деталей трубопровода</t>
  </si>
  <si>
    <t>Поставка колец уплотнительных</t>
  </si>
  <si>
    <t>Чечёта Алексей Павлович ИП</t>
  </si>
  <si>
    <t>Поставка смеси газовой поверрочной</t>
  </si>
  <si>
    <t xml:space="preserve">Чистые газы плюс ООО </t>
  </si>
  <si>
    <t>Поставка металлоизделий</t>
  </si>
  <si>
    <t>Поставка деталей трубопровода</t>
  </si>
  <si>
    <t>АРМКОМПЛЕКТ ООО</t>
  </si>
  <si>
    <t>Поставка штампов</t>
  </si>
  <si>
    <t>Поставка контейнера 20фт</t>
  </si>
  <si>
    <t>МАГИСТРАЛЬ ООО</t>
  </si>
  <si>
    <t>Поставка бланочной продукции</t>
  </si>
  <si>
    <t>Типография КАНТ ООО</t>
  </si>
  <si>
    <t>Поставка электродов сварочных</t>
  </si>
  <si>
    <t>Поставка технических газов</t>
  </si>
  <si>
    <t>Поставка лакокрасочных материалов</t>
  </si>
  <si>
    <t>Поставка устройств запорных баллонов для сжиженных углеводородных газов и сопутствующего оборудования</t>
  </si>
  <si>
    <t>ТД РОСТ ООО</t>
  </si>
  <si>
    <t>31907511092
31907511091</t>
  </si>
  <si>
    <t>Поставка арматуры, клея</t>
  </si>
  <si>
    <t>КОЛОРЛОН Компания ООО</t>
  </si>
  <si>
    <t>Поставка заглушек</t>
  </si>
  <si>
    <t>НОВОСИБВТОРМЕТРЕМОНТ ООО</t>
  </si>
  <si>
    <t>Поставка заглушек фланцевых</t>
  </si>
  <si>
    <t>Поставка бланков пропусков</t>
  </si>
  <si>
    <t>Атлас-офис ООО</t>
  </si>
  <si>
    <t>Поставка запорно-пломбировочных устройств</t>
  </si>
  <si>
    <t>Пломба ТД ООО</t>
  </si>
  <si>
    <t>Сибирский гидромаш ООО</t>
  </si>
  <si>
    <t>Поставка запасных частей компрессора п-110</t>
  </si>
  <si>
    <t>АЙСБЕРГ-2000 ООО</t>
  </si>
  <si>
    <t>Услуга доставки запасных частей компрессора п-110</t>
  </si>
  <si>
    <t>Поставка песка</t>
  </si>
  <si>
    <t>Поставка периодических изданий</t>
  </si>
  <si>
    <t>АКТИОН-ПРЕСС ООО</t>
  </si>
  <si>
    <t>Поставка канцелярских товаров</t>
  </si>
  <si>
    <t>Бабин Илья Васильевич ИП</t>
  </si>
  <si>
    <t>Поставка РВД 2 SN 38 L-10 000</t>
  </si>
  <si>
    <t>ВЕНГО ООО</t>
  </si>
  <si>
    <t>Поставка путевых листов</t>
  </si>
  <si>
    <t>Информационно-технический центр Ф1 ООО</t>
  </si>
  <si>
    <t>Поставка металлопроката, металлоизделий</t>
  </si>
  <si>
    <t>Поставка металлоизделий, электродов сварочных</t>
  </si>
  <si>
    <t>Услуги вывоза ТКО</t>
  </si>
  <si>
    <t>ЭКОЛОГИЯ-НОВОСИБИРСК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</si>
</sst>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14" fontId="8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left" vertical="center" wrapText="1"/>
    </xf>
    <xf numFmtId="1" fontId="7" fillId="2" borderId="8" xfId="0" applyNumberFormat="1" applyFont="1" applyFill="1" applyBorder="1" applyAlignment="1">
      <alignment horizontal="left" vertical="center" wrapText="1"/>
    </xf>
    <xf numFmtId="1" fontId="7" fillId="2" borderId="9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" fontId="9" fillId="0" borderId="23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4" fontId="4" fillId="0" borderId="2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18"/>
  <sheetViews>
    <sheetView view="pageBreakPreview" zoomScale="70" zoomScaleNormal="70" zoomScaleSheetLayoutView="70" workbookViewId="0">
      <selection activeCell="A5" sqref="A5:V5"/>
    </sheetView>
  </sheetViews>
  <sheetFormatPr defaultColWidth="10.5" defaultRowHeight="11.45" customHeight="1" x14ac:dyDescent="0.2"/>
  <cols>
    <col min="1" max="1" width="5.83203125" style="1" customWidth="1"/>
    <col min="2" max="2" width="14.33203125" style="1" customWidth="1"/>
    <col min="3" max="3" width="11.83203125" style="1" customWidth="1"/>
    <col min="4" max="4" width="13" style="1" customWidth="1"/>
    <col min="5" max="10" width="11.83203125" style="1" customWidth="1"/>
    <col min="11" max="12" width="13.83203125" style="1" customWidth="1"/>
    <col min="13" max="13" width="15.33203125" style="1" customWidth="1"/>
    <col min="14" max="14" width="14.83203125" style="1" customWidth="1"/>
    <col min="15" max="15" width="11.83203125" style="1" customWidth="1"/>
    <col min="16" max="16" width="57.6640625" style="1" customWidth="1"/>
    <col min="17" max="17" width="21.5" style="1" customWidth="1"/>
    <col min="18" max="18" width="20.5" style="1" customWidth="1"/>
    <col min="19" max="19" width="13.1640625" style="1" customWidth="1"/>
    <col min="20" max="20" width="21.5" style="1" customWidth="1"/>
    <col min="21" max="21" width="41.83203125" style="1" customWidth="1"/>
    <col min="22" max="22" width="21" style="1" customWidth="1"/>
  </cols>
  <sheetData>
    <row r="1" spans="1:22" s="19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  <c r="R1" s="4"/>
      <c r="S1" s="4"/>
      <c r="T1" s="4"/>
      <c r="U1" s="4"/>
      <c r="V1" s="7" t="s">
        <v>31</v>
      </c>
    </row>
    <row r="2" spans="1:22" s="19" customFormat="1" ht="25.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4"/>
      <c r="S2" s="4"/>
      <c r="T2" s="4"/>
      <c r="U2" s="4"/>
      <c r="V2" s="7" t="s">
        <v>32</v>
      </c>
    </row>
    <row r="3" spans="1:22" s="19" customFormat="1" ht="26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4"/>
      <c r="S3" s="4"/>
      <c r="T3" s="4"/>
      <c r="U3" s="4"/>
      <c r="V3" s="7" t="s">
        <v>33</v>
      </c>
    </row>
    <row r="4" spans="1:22" s="19" customFormat="1" ht="11.4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  <c r="R4" s="4"/>
      <c r="S4" s="4"/>
      <c r="T4" s="4"/>
      <c r="U4" s="4"/>
      <c r="V4" s="8"/>
    </row>
    <row r="5" spans="1:22" s="19" customFormat="1" ht="42.75" customHeight="1" x14ac:dyDescent="0.2">
      <c r="A5" s="61" t="s">
        <v>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s="19" customFormat="1" ht="19.5" customHeight="1" x14ac:dyDescent="0.2">
      <c r="A6" s="62" t="s">
        <v>34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s="19" customFormat="1" ht="11.4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9" customFormat="1" ht="12.95" customHeight="1" x14ac:dyDescent="0.2">
      <c r="A8" s="63" t="s">
        <v>36</v>
      </c>
      <c r="B8" s="63" t="s">
        <v>0</v>
      </c>
      <c r="C8" s="60" t="s">
        <v>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3" t="s">
        <v>2</v>
      </c>
      <c r="Q8" s="63" t="s">
        <v>3</v>
      </c>
      <c r="R8" s="63" t="s">
        <v>4</v>
      </c>
      <c r="S8" s="63" t="s">
        <v>5</v>
      </c>
      <c r="T8" s="63" t="s">
        <v>6</v>
      </c>
      <c r="U8" s="63" t="s">
        <v>7</v>
      </c>
      <c r="V8" s="63" t="s">
        <v>8</v>
      </c>
    </row>
    <row r="9" spans="1:22" s="19" customFormat="1" ht="12.95" customHeight="1" x14ac:dyDescent="0.2">
      <c r="A9" s="64"/>
      <c r="B9" s="64"/>
      <c r="C9" s="60" t="s">
        <v>9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3" t="s">
        <v>10</v>
      </c>
      <c r="O9" s="63"/>
      <c r="P9" s="64"/>
      <c r="Q9" s="64"/>
      <c r="R9" s="64"/>
      <c r="S9" s="64"/>
      <c r="T9" s="64"/>
      <c r="U9" s="64"/>
      <c r="V9" s="64"/>
    </row>
    <row r="10" spans="1:22" s="19" customFormat="1" ht="12.95" customHeight="1" x14ac:dyDescent="0.2">
      <c r="A10" s="64"/>
      <c r="B10" s="64"/>
      <c r="C10" s="60" t="s">
        <v>11</v>
      </c>
      <c r="D10" s="60"/>
      <c r="E10" s="60"/>
      <c r="F10" s="60"/>
      <c r="G10" s="60"/>
      <c r="H10" s="60"/>
      <c r="I10" s="60"/>
      <c r="J10" s="60"/>
      <c r="K10" s="60"/>
      <c r="L10" s="60"/>
      <c r="M10" s="63" t="s">
        <v>12</v>
      </c>
      <c r="N10" s="69"/>
      <c r="O10" s="70"/>
      <c r="P10" s="64"/>
      <c r="Q10" s="64"/>
      <c r="R10" s="64"/>
      <c r="S10" s="64"/>
      <c r="T10" s="64"/>
      <c r="U10" s="64"/>
      <c r="V10" s="64"/>
    </row>
    <row r="11" spans="1:22" s="19" customFormat="1" ht="36.950000000000003" customHeight="1" x14ac:dyDescent="0.2">
      <c r="A11" s="64"/>
      <c r="B11" s="64"/>
      <c r="C11" s="60" t="s">
        <v>13</v>
      </c>
      <c r="D11" s="60"/>
      <c r="E11" s="60"/>
      <c r="F11" s="60" t="s">
        <v>14</v>
      </c>
      <c r="G11" s="60"/>
      <c r="H11" s="60"/>
      <c r="I11" s="60" t="s">
        <v>15</v>
      </c>
      <c r="J11" s="60"/>
      <c r="K11" s="60" t="s">
        <v>16</v>
      </c>
      <c r="L11" s="60"/>
      <c r="M11" s="64"/>
      <c r="N11" s="63" t="s">
        <v>17</v>
      </c>
      <c r="O11" s="63" t="s">
        <v>18</v>
      </c>
      <c r="P11" s="64"/>
      <c r="Q11" s="64"/>
      <c r="R11" s="64"/>
      <c r="S11" s="64"/>
      <c r="T11" s="64"/>
      <c r="U11" s="64"/>
      <c r="V11" s="64"/>
    </row>
    <row r="12" spans="1:22" s="19" customFormat="1" ht="63" customHeight="1" x14ac:dyDescent="0.2">
      <c r="A12" s="65"/>
      <c r="B12" s="65"/>
      <c r="C12" s="17" t="s">
        <v>19</v>
      </c>
      <c r="D12" s="17" t="s">
        <v>20</v>
      </c>
      <c r="E12" s="17" t="s">
        <v>21</v>
      </c>
      <c r="F12" s="17" t="s">
        <v>22</v>
      </c>
      <c r="G12" s="17" t="s">
        <v>23</v>
      </c>
      <c r="H12" s="17" t="s">
        <v>24</v>
      </c>
      <c r="I12" s="17" t="s">
        <v>25</v>
      </c>
      <c r="J12" s="17" t="s">
        <v>26</v>
      </c>
      <c r="K12" s="17" t="s">
        <v>27</v>
      </c>
      <c r="L12" s="17" t="s">
        <v>28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s="9" customFormat="1" ht="12.95" customHeight="1" x14ac:dyDescent="0.2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</row>
    <row r="14" spans="1:22" s="2" customFormat="1" ht="18.75" customHeight="1" x14ac:dyDescent="0.2">
      <c r="A14" s="66" t="s">
        <v>35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</row>
    <row r="15" spans="1:22" s="16" customFormat="1" ht="12.75" x14ac:dyDescent="0.2">
      <c r="A15" s="10">
        <v>1</v>
      </c>
      <c r="B15" s="20">
        <v>43525</v>
      </c>
      <c r="C15" s="11"/>
      <c r="D15" s="11"/>
      <c r="E15" s="11"/>
      <c r="F15" s="11"/>
      <c r="G15" s="11"/>
      <c r="H15" s="11"/>
      <c r="I15" s="11"/>
      <c r="J15" s="11"/>
      <c r="K15" s="11" t="s">
        <v>29</v>
      </c>
      <c r="L15" s="11"/>
      <c r="M15" s="11"/>
      <c r="N15" s="11"/>
      <c r="O15" s="11"/>
      <c r="P15" s="12" t="s">
        <v>37</v>
      </c>
      <c r="Q15" s="13">
        <v>8.6999999999999993</v>
      </c>
      <c r="R15" s="12" t="s">
        <v>30</v>
      </c>
      <c r="S15" s="14">
        <v>4</v>
      </c>
      <c r="T15" s="15">
        <v>34.799999999999997</v>
      </c>
      <c r="U15" s="12" t="s">
        <v>47</v>
      </c>
      <c r="V15" s="12"/>
    </row>
    <row r="16" spans="1:22" s="16" customFormat="1" ht="12.75" x14ac:dyDescent="0.2">
      <c r="A16" s="10">
        <v>2</v>
      </c>
      <c r="B16" s="20">
        <v>43530</v>
      </c>
      <c r="C16" s="11"/>
      <c r="D16" s="11"/>
      <c r="E16" s="11"/>
      <c r="F16" s="11"/>
      <c r="G16" s="11"/>
      <c r="H16" s="11"/>
      <c r="I16" s="11"/>
      <c r="J16" s="11"/>
      <c r="K16" s="11" t="s">
        <v>29</v>
      </c>
      <c r="L16" s="11"/>
      <c r="M16" s="11"/>
      <c r="N16" s="11"/>
      <c r="O16" s="11"/>
      <c r="P16" s="12" t="s">
        <v>40</v>
      </c>
      <c r="Q16" s="13">
        <v>1.9</v>
      </c>
      <c r="R16" s="12" t="s">
        <v>30</v>
      </c>
      <c r="S16" s="14">
        <v>1</v>
      </c>
      <c r="T16" s="15">
        <v>1.9</v>
      </c>
      <c r="U16" s="12" t="s">
        <v>41</v>
      </c>
      <c r="V16" s="12"/>
    </row>
    <row r="17" spans="1:22" s="16" customFormat="1" ht="12.75" x14ac:dyDescent="0.2">
      <c r="A17" s="10">
        <v>3</v>
      </c>
      <c r="B17" s="20">
        <v>43539</v>
      </c>
      <c r="C17" s="11"/>
      <c r="D17" s="11"/>
      <c r="E17" s="11"/>
      <c r="F17" s="11"/>
      <c r="G17" s="11"/>
      <c r="H17" s="11"/>
      <c r="I17" s="11"/>
      <c r="J17" s="11"/>
      <c r="K17" s="11" t="s">
        <v>29</v>
      </c>
      <c r="L17" s="11"/>
      <c r="M17" s="11"/>
      <c r="N17" s="11"/>
      <c r="O17" s="11"/>
      <c r="P17" s="12" t="s">
        <v>37</v>
      </c>
      <c r="Q17" s="13">
        <v>12.89</v>
      </c>
      <c r="R17" s="12" t="s">
        <v>30</v>
      </c>
      <c r="S17" s="14">
        <v>1</v>
      </c>
      <c r="T17" s="15">
        <v>12.89</v>
      </c>
      <c r="U17" s="12" t="s">
        <v>47</v>
      </c>
      <c r="V17" s="12"/>
    </row>
    <row r="18" spans="1:22" s="16" customFormat="1" ht="12.75" x14ac:dyDescent="0.2">
      <c r="A18" s="10">
        <v>4</v>
      </c>
      <c r="B18" s="20">
        <v>43552</v>
      </c>
      <c r="C18" s="11"/>
      <c r="D18" s="11"/>
      <c r="E18" s="11"/>
      <c r="F18" s="11"/>
      <c r="G18" s="11"/>
      <c r="H18" s="11"/>
      <c r="I18" s="11"/>
      <c r="J18" s="11"/>
      <c r="K18" s="11" t="s">
        <v>29</v>
      </c>
      <c r="L18" s="11"/>
      <c r="M18" s="11"/>
      <c r="N18" s="11"/>
      <c r="O18" s="11"/>
      <c r="P18" s="12" t="s">
        <v>48</v>
      </c>
      <c r="Q18" s="13">
        <v>6.3</v>
      </c>
      <c r="R18" s="12" t="s">
        <v>30</v>
      </c>
      <c r="S18" s="14">
        <v>1</v>
      </c>
      <c r="T18" s="15">
        <v>6.3</v>
      </c>
      <c r="U18" s="12" t="s">
        <v>39</v>
      </c>
      <c r="V18" s="12"/>
    </row>
    <row r="19" spans="1:22" s="16" customFormat="1" ht="12.75" x14ac:dyDescent="0.2">
      <c r="A19" s="10">
        <v>5</v>
      </c>
      <c r="B19" s="20">
        <v>43552</v>
      </c>
      <c r="C19" s="11"/>
      <c r="D19" s="11"/>
      <c r="E19" s="11"/>
      <c r="F19" s="11"/>
      <c r="G19" s="11"/>
      <c r="H19" s="11"/>
      <c r="I19" s="11"/>
      <c r="J19" s="11"/>
      <c r="K19" s="11" t="s">
        <v>29</v>
      </c>
      <c r="L19" s="11"/>
      <c r="M19" s="11"/>
      <c r="N19" s="11"/>
      <c r="O19" s="11"/>
      <c r="P19" s="12" t="s">
        <v>37</v>
      </c>
      <c r="Q19" s="13">
        <v>8.24</v>
      </c>
      <c r="R19" s="12" t="s">
        <v>30</v>
      </c>
      <c r="S19" s="14">
        <v>1</v>
      </c>
      <c r="T19" s="15">
        <v>8.24</v>
      </c>
      <c r="U19" s="12" t="s">
        <v>38</v>
      </c>
      <c r="V19" s="12"/>
    </row>
    <row r="20" spans="1:22" s="16" customFormat="1" ht="12.75" x14ac:dyDescent="0.2">
      <c r="A20" s="10">
        <v>6</v>
      </c>
      <c r="B20" s="20">
        <v>43553</v>
      </c>
      <c r="C20" s="11"/>
      <c r="D20" s="11"/>
      <c r="E20" s="11"/>
      <c r="F20" s="11"/>
      <c r="G20" s="11"/>
      <c r="H20" s="11"/>
      <c r="I20" s="11"/>
      <c r="J20" s="11"/>
      <c r="K20" s="11" t="s">
        <v>29</v>
      </c>
      <c r="L20" s="11"/>
      <c r="M20" s="11"/>
      <c r="N20" s="11"/>
      <c r="O20" s="11"/>
      <c r="P20" s="12" t="s">
        <v>49</v>
      </c>
      <c r="Q20" s="13">
        <v>0.7</v>
      </c>
      <c r="R20" s="12" t="s">
        <v>30</v>
      </c>
      <c r="S20" s="14">
        <v>1</v>
      </c>
      <c r="T20" s="15">
        <v>0.7</v>
      </c>
      <c r="U20" s="12" t="s">
        <v>38</v>
      </c>
      <c r="V20" s="12"/>
    </row>
    <row r="21" spans="1:22" s="16" customFormat="1" ht="12.75" x14ac:dyDescent="0.2">
      <c r="A21" s="10">
        <v>7</v>
      </c>
      <c r="B21" s="20">
        <v>43555</v>
      </c>
      <c r="C21" s="11"/>
      <c r="D21" s="11"/>
      <c r="E21" s="11"/>
      <c r="F21" s="11"/>
      <c r="G21" s="11"/>
      <c r="H21" s="11"/>
      <c r="I21" s="11"/>
      <c r="J21" s="11"/>
      <c r="K21" s="11" t="s">
        <v>29</v>
      </c>
      <c r="L21" s="11"/>
      <c r="M21" s="11"/>
      <c r="N21" s="11"/>
      <c r="O21" s="11"/>
      <c r="P21" s="12" t="s">
        <v>40</v>
      </c>
      <c r="Q21" s="13">
        <v>23.58</v>
      </c>
      <c r="R21" s="12" t="s">
        <v>30</v>
      </c>
      <c r="S21" s="14">
        <v>1</v>
      </c>
      <c r="T21" s="15">
        <v>23.58</v>
      </c>
      <c r="U21" s="21" t="s">
        <v>41</v>
      </c>
      <c r="V21" s="12"/>
    </row>
    <row r="22" spans="1:22" s="16" customFormat="1" ht="12.75" x14ac:dyDescent="0.2">
      <c r="A22" s="10">
        <v>8</v>
      </c>
      <c r="B22" s="20">
        <v>43555</v>
      </c>
      <c r="C22" s="11"/>
      <c r="D22" s="11"/>
      <c r="E22" s="11"/>
      <c r="F22" s="11"/>
      <c r="G22" s="11"/>
      <c r="H22" s="11"/>
      <c r="I22" s="11"/>
      <c r="J22" s="11"/>
      <c r="K22" s="11" t="s">
        <v>29</v>
      </c>
      <c r="L22" s="11"/>
      <c r="M22" s="11"/>
      <c r="N22" s="11"/>
      <c r="O22" s="11"/>
      <c r="P22" s="12" t="s">
        <v>42</v>
      </c>
      <c r="Q22" s="13">
        <v>15</v>
      </c>
      <c r="R22" s="12" t="s">
        <v>30</v>
      </c>
      <c r="S22" s="14">
        <v>1</v>
      </c>
      <c r="T22" s="15">
        <v>15</v>
      </c>
      <c r="U22" s="12" t="s">
        <v>41</v>
      </c>
      <c r="V22" s="12"/>
    </row>
    <row r="23" spans="1:22" s="16" customFormat="1" ht="12.75" customHeight="1" x14ac:dyDescent="0.2">
      <c r="A23" s="10">
        <v>9</v>
      </c>
      <c r="B23" s="20">
        <v>43555</v>
      </c>
      <c r="C23" s="11"/>
      <c r="D23" s="11"/>
      <c r="E23" s="11"/>
      <c r="F23" s="11"/>
      <c r="G23" s="11"/>
      <c r="H23" s="11"/>
      <c r="I23" s="11"/>
      <c r="J23" s="11"/>
      <c r="K23" s="11" t="s">
        <v>29</v>
      </c>
      <c r="L23" s="11"/>
      <c r="M23" s="11"/>
      <c r="N23" s="11"/>
      <c r="O23" s="11"/>
      <c r="P23" s="12" t="s">
        <v>40</v>
      </c>
      <c r="Q23" s="13">
        <v>92.66</v>
      </c>
      <c r="R23" s="12" t="s">
        <v>30</v>
      </c>
      <c r="S23" s="14">
        <v>1</v>
      </c>
      <c r="T23" s="15">
        <v>92.66</v>
      </c>
      <c r="U23" s="12" t="s">
        <v>43</v>
      </c>
      <c r="V23" s="12"/>
    </row>
    <row r="24" spans="1:22" s="16" customFormat="1" ht="12.75" x14ac:dyDescent="0.2">
      <c r="A24" s="10">
        <v>10</v>
      </c>
      <c r="B24" s="20">
        <v>43555</v>
      </c>
      <c r="C24" s="11"/>
      <c r="D24" s="11"/>
      <c r="E24" s="11"/>
      <c r="F24" s="11"/>
      <c r="G24" s="11"/>
      <c r="H24" s="11"/>
      <c r="I24" s="11"/>
      <c r="J24" s="11"/>
      <c r="K24" s="11" t="s">
        <v>29</v>
      </c>
      <c r="L24" s="11"/>
      <c r="M24" s="11"/>
      <c r="N24" s="11"/>
      <c r="O24" s="11"/>
      <c r="P24" s="12" t="s">
        <v>44</v>
      </c>
      <c r="Q24" s="13">
        <v>1.01</v>
      </c>
      <c r="R24" s="12" t="s">
        <v>30</v>
      </c>
      <c r="S24" s="14">
        <v>1</v>
      </c>
      <c r="T24" s="15">
        <v>1.01</v>
      </c>
      <c r="U24" s="12" t="s">
        <v>45</v>
      </c>
      <c r="V24" s="12"/>
    </row>
    <row r="25" spans="1:22" s="16" customFormat="1" ht="12.75" customHeight="1" x14ac:dyDescent="0.2">
      <c r="A25" s="10">
        <v>11</v>
      </c>
      <c r="B25" s="20"/>
      <c r="C25" s="11"/>
      <c r="D25" s="11"/>
      <c r="E25" s="11"/>
      <c r="F25" s="11"/>
      <c r="G25" s="11"/>
      <c r="H25" s="11"/>
      <c r="I25" s="11"/>
      <c r="J25" s="11"/>
      <c r="K25" s="11" t="s">
        <v>29</v>
      </c>
      <c r="L25" s="11"/>
      <c r="M25" s="11"/>
      <c r="N25" s="11"/>
      <c r="O25" s="11"/>
      <c r="P25" s="12" t="s">
        <v>40</v>
      </c>
      <c r="Q25" s="13">
        <v>1.5</v>
      </c>
      <c r="R25" s="12" t="s">
        <v>30</v>
      </c>
      <c r="S25" s="14">
        <v>34</v>
      </c>
      <c r="T25" s="15">
        <v>54.56</v>
      </c>
      <c r="U25" s="12" t="s">
        <v>46</v>
      </c>
      <c r="V25" s="12"/>
    </row>
    <row r="26" spans="1:22" s="16" customFormat="1" ht="25.5" x14ac:dyDescent="0.2">
      <c r="A26" s="10">
        <v>12</v>
      </c>
      <c r="B26" s="20"/>
      <c r="C26" s="11"/>
      <c r="D26" s="11"/>
      <c r="E26" s="11"/>
      <c r="F26" s="11"/>
      <c r="G26" s="11"/>
      <c r="H26" s="11"/>
      <c r="I26" s="11"/>
      <c r="J26" s="11"/>
      <c r="K26" s="11" t="s">
        <v>29</v>
      </c>
      <c r="L26" s="11"/>
      <c r="M26" s="11"/>
      <c r="N26" s="11"/>
      <c r="O26" s="11"/>
      <c r="P26" s="12" t="s">
        <v>42</v>
      </c>
      <c r="Q26" s="13">
        <v>1.3</v>
      </c>
      <c r="R26" s="12" t="s">
        <v>30</v>
      </c>
      <c r="S26" s="14">
        <v>16</v>
      </c>
      <c r="T26" s="15">
        <v>21</v>
      </c>
      <c r="U26" s="12" t="s">
        <v>46</v>
      </c>
      <c r="V26" s="12"/>
    </row>
    <row r="27" spans="1:22" s="16" customFormat="1" ht="12.75" x14ac:dyDescent="0.2">
      <c r="A27" s="10">
        <v>13</v>
      </c>
      <c r="B27" s="20"/>
      <c r="C27" s="11"/>
      <c r="D27" s="11"/>
      <c r="E27" s="11"/>
      <c r="F27" s="11"/>
      <c r="G27" s="11"/>
      <c r="H27" s="11"/>
      <c r="I27" s="11"/>
      <c r="J27" s="11"/>
      <c r="K27" s="11" t="s">
        <v>29</v>
      </c>
      <c r="L27" s="11"/>
      <c r="M27" s="11"/>
      <c r="N27" s="11"/>
      <c r="O27" s="11"/>
      <c r="P27" s="12"/>
      <c r="Q27" s="13"/>
      <c r="R27" s="12" t="s">
        <v>30</v>
      </c>
      <c r="S27" s="14"/>
      <c r="T27" s="15"/>
      <c r="U27" s="12"/>
      <c r="V27" s="12"/>
    </row>
    <row r="28" spans="1:22" s="16" customFormat="1" ht="12.75" x14ac:dyDescent="0.2">
      <c r="A28" s="10">
        <v>14</v>
      </c>
      <c r="B28" s="20"/>
      <c r="C28" s="11"/>
      <c r="D28" s="11"/>
      <c r="E28" s="11"/>
      <c r="F28" s="11"/>
      <c r="G28" s="11"/>
      <c r="H28" s="11"/>
      <c r="I28" s="11"/>
      <c r="J28" s="11"/>
      <c r="K28" s="11" t="s">
        <v>29</v>
      </c>
      <c r="L28" s="11"/>
      <c r="M28" s="11"/>
      <c r="N28" s="11"/>
      <c r="O28" s="11"/>
      <c r="P28" s="12"/>
      <c r="Q28" s="13"/>
      <c r="R28" s="12" t="s">
        <v>30</v>
      </c>
      <c r="S28" s="14"/>
      <c r="T28" s="15"/>
      <c r="U28" s="12"/>
      <c r="V28" s="12"/>
    </row>
    <row r="29" spans="1:22" s="16" customFormat="1" ht="12.75" x14ac:dyDescent="0.2">
      <c r="A29" s="10">
        <v>15</v>
      </c>
      <c r="B29" s="20"/>
      <c r="C29" s="11"/>
      <c r="D29" s="11"/>
      <c r="E29" s="11"/>
      <c r="F29" s="11"/>
      <c r="G29" s="11"/>
      <c r="H29" s="11"/>
      <c r="I29" s="11"/>
      <c r="J29" s="11"/>
      <c r="K29" s="11" t="s">
        <v>29</v>
      </c>
      <c r="L29" s="11"/>
      <c r="M29" s="11"/>
      <c r="N29" s="11"/>
      <c r="O29" s="11"/>
      <c r="P29" s="12"/>
      <c r="Q29" s="13"/>
      <c r="R29" s="12" t="s">
        <v>30</v>
      </c>
      <c r="S29" s="14"/>
      <c r="T29" s="15"/>
      <c r="U29" s="12"/>
      <c r="V29" s="12"/>
    </row>
    <row r="30" spans="1:22" s="16" customFormat="1" ht="12.75" x14ac:dyDescent="0.2">
      <c r="A30" s="10">
        <v>16</v>
      </c>
      <c r="B30" s="20"/>
      <c r="C30" s="11"/>
      <c r="D30" s="11"/>
      <c r="E30" s="11"/>
      <c r="F30" s="11"/>
      <c r="G30" s="11"/>
      <c r="H30" s="11"/>
      <c r="I30" s="11"/>
      <c r="J30" s="11"/>
      <c r="K30" s="11" t="s">
        <v>29</v>
      </c>
      <c r="L30" s="11"/>
      <c r="M30" s="11"/>
      <c r="N30" s="11"/>
      <c r="O30" s="11"/>
      <c r="P30" s="12"/>
      <c r="Q30" s="13"/>
      <c r="R30" s="12" t="s">
        <v>30</v>
      </c>
      <c r="S30" s="14"/>
      <c r="T30" s="15"/>
      <c r="U30" s="12"/>
      <c r="V30" s="12"/>
    </row>
    <row r="31" spans="1:22" s="16" customFormat="1" ht="12.75" x14ac:dyDescent="0.2">
      <c r="A31" s="10">
        <v>17</v>
      </c>
      <c r="B31" s="20"/>
      <c r="C31" s="11"/>
      <c r="D31" s="11"/>
      <c r="E31" s="11"/>
      <c r="F31" s="11"/>
      <c r="G31" s="11"/>
      <c r="H31" s="11"/>
      <c r="I31" s="11"/>
      <c r="J31" s="11"/>
      <c r="K31" s="11" t="s">
        <v>29</v>
      </c>
      <c r="L31" s="11"/>
      <c r="M31" s="11"/>
      <c r="N31" s="11"/>
      <c r="O31" s="11"/>
      <c r="P31" s="12"/>
      <c r="Q31" s="13"/>
      <c r="R31" s="12" t="s">
        <v>30</v>
      </c>
      <c r="S31" s="14"/>
      <c r="T31" s="15"/>
      <c r="U31" s="12"/>
      <c r="V31" s="12"/>
    </row>
    <row r="32" spans="1:22" s="16" customFormat="1" ht="12.75" x14ac:dyDescent="0.2">
      <c r="A32" s="10">
        <v>18</v>
      </c>
      <c r="B32" s="20"/>
      <c r="C32" s="11"/>
      <c r="D32" s="11"/>
      <c r="E32" s="11"/>
      <c r="F32" s="11"/>
      <c r="G32" s="11"/>
      <c r="H32" s="11"/>
      <c r="I32" s="11"/>
      <c r="J32" s="11"/>
      <c r="K32" s="11" t="s">
        <v>29</v>
      </c>
      <c r="L32" s="11"/>
      <c r="M32" s="11"/>
      <c r="N32" s="11"/>
      <c r="O32" s="11"/>
      <c r="P32" s="12"/>
      <c r="Q32" s="13"/>
      <c r="R32" s="12" t="s">
        <v>30</v>
      </c>
      <c r="S32" s="14"/>
      <c r="T32" s="15"/>
      <c r="U32" s="12"/>
      <c r="V32" s="12"/>
    </row>
    <row r="33" spans="1:22" s="16" customFormat="1" ht="12.75" x14ac:dyDescent="0.2">
      <c r="A33" s="10">
        <v>19</v>
      </c>
      <c r="B33" s="20"/>
      <c r="C33" s="11"/>
      <c r="D33" s="11"/>
      <c r="E33" s="11"/>
      <c r="F33" s="11"/>
      <c r="G33" s="11"/>
      <c r="H33" s="11"/>
      <c r="I33" s="11"/>
      <c r="J33" s="11"/>
      <c r="K33" s="11" t="s">
        <v>29</v>
      </c>
      <c r="L33" s="11"/>
      <c r="M33" s="11"/>
      <c r="N33" s="11"/>
      <c r="O33" s="11"/>
      <c r="P33" s="12"/>
      <c r="Q33" s="13"/>
      <c r="R33" s="12" t="s">
        <v>30</v>
      </c>
      <c r="S33" s="14"/>
      <c r="T33" s="15"/>
      <c r="U33" s="12"/>
      <c r="V33" s="12"/>
    </row>
    <row r="34" spans="1:22" s="16" customFormat="1" ht="12.75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3"/>
      <c r="R34" s="12"/>
      <c r="S34" s="14"/>
      <c r="T34" s="15"/>
      <c r="U34" s="12"/>
      <c r="V34" s="12"/>
    </row>
    <row r="35" spans="1:22" s="16" customFormat="1" ht="12.75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3"/>
      <c r="R35" s="12"/>
      <c r="S35" s="14"/>
      <c r="T35" s="15"/>
      <c r="U35" s="12"/>
      <c r="V35" s="12"/>
    </row>
    <row r="36" spans="1:22" s="16" customFormat="1" ht="12.75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3"/>
      <c r="R36" s="12"/>
      <c r="S36" s="14"/>
      <c r="T36" s="15"/>
      <c r="U36" s="12"/>
      <c r="V36" s="12"/>
    </row>
    <row r="37" spans="1:22" s="16" customFormat="1" ht="12.75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/>
      <c r="R37" s="12"/>
      <c r="S37" s="14"/>
      <c r="T37" s="15"/>
      <c r="U37" s="12"/>
      <c r="V37" s="12"/>
    </row>
    <row r="38" spans="1:22" s="16" customFormat="1" ht="12.75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3"/>
      <c r="R38" s="12"/>
      <c r="S38" s="14"/>
      <c r="T38" s="15"/>
      <c r="U38" s="12"/>
      <c r="V38" s="12"/>
    </row>
    <row r="39" spans="1:22" s="16" customFormat="1" ht="12.75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3"/>
      <c r="R39" s="12"/>
      <c r="S39" s="14"/>
      <c r="T39" s="15"/>
      <c r="U39" s="12"/>
      <c r="V39" s="12"/>
    </row>
    <row r="40" spans="1:22" s="16" customFormat="1" ht="12.75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3"/>
      <c r="R40" s="12"/>
      <c r="S40" s="14"/>
      <c r="T40" s="15"/>
      <c r="U40" s="12"/>
      <c r="V40" s="12"/>
    </row>
    <row r="41" spans="1:22" s="16" customFormat="1" ht="12.75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3"/>
      <c r="R41" s="12"/>
      <c r="S41" s="14"/>
      <c r="T41" s="15"/>
      <c r="U41" s="12"/>
      <c r="V41" s="12"/>
    </row>
    <row r="42" spans="1:22" s="16" customFormat="1" ht="12.75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3"/>
      <c r="R42" s="12"/>
      <c r="S42" s="14"/>
      <c r="T42" s="15"/>
      <c r="U42" s="12"/>
      <c r="V42" s="12"/>
    </row>
    <row r="43" spans="1:22" s="16" customFormat="1" ht="12.75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3"/>
      <c r="R43" s="12"/>
      <c r="S43" s="14"/>
      <c r="T43" s="15"/>
      <c r="U43" s="12"/>
      <c r="V43" s="12"/>
    </row>
    <row r="44" spans="1:22" s="16" customFormat="1" ht="12.75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12"/>
      <c r="S44" s="14"/>
      <c r="T44" s="15"/>
      <c r="U44" s="12"/>
      <c r="V44" s="12"/>
    </row>
    <row r="45" spans="1:22" s="16" customFormat="1" ht="12.75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12"/>
      <c r="S45" s="14"/>
      <c r="T45" s="15"/>
      <c r="U45" s="12"/>
      <c r="V45" s="12"/>
    </row>
    <row r="46" spans="1:22" s="16" customFormat="1" ht="12.75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3"/>
      <c r="R46" s="12"/>
      <c r="S46" s="14"/>
      <c r="T46" s="15"/>
      <c r="U46" s="12"/>
      <c r="V46" s="12"/>
    </row>
    <row r="47" spans="1:22" s="16" customFormat="1" ht="12.75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3"/>
      <c r="R47" s="12"/>
      <c r="S47" s="14"/>
      <c r="T47" s="15"/>
      <c r="U47" s="12"/>
      <c r="V47" s="12"/>
    </row>
    <row r="48" spans="1:22" s="16" customFormat="1" ht="12.75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3"/>
      <c r="R48" s="12"/>
      <c r="S48" s="14"/>
      <c r="T48" s="15"/>
      <c r="U48" s="12"/>
      <c r="V48" s="12"/>
    </row>
    <row r="49" spans="1:22" s="16" customFormat="1" ht="12.75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3"/>
      <c r="R49" s="12"/>
      <c r="S49" s="14"/>
      <c r="T49" s="15"/>
      <c r="U49" s="12"/>
      <c r="V49" s="12"/>
    </row>
    <row r="50" spans="1:22" s="16" customFormat="1" ht="12.75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3"/>
      <c r="R50" s="12"/>
      <c r="S50" s="14"/>
      <c r="T50" s="15"/>
      <c r="U50" s="12"/>
      <c r="V50" s="12"/>
    </row>
    <row r="51" spans="1:22" s="16" customFormat="1" ht="12.75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3"/>
      <c r="R51" s="12"/>
      <c r="S51" s="14"/>
      <c r="T51" s="15"/>
      <c r="U51" s="12"/>
      <c r="V51" s="12"/>
    </row>
    <row r="52" spans="1:22" s="16" customFormat="1" ht="12.75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12"/>
      <c r="S52" s="14"/>
      <c r="T52" s="15"/>
      <c r="U52" s="12"/>
      <c r="V52" s="12"/>
    </row>
    <row r="53" spans="1:22" s="16" customFormat="1" ht="12.75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3"/>
      <c r="R53" s="12"/>
      <c r="S53" s="14"/>
      <c r="T53" s="15"/>
      <c r="U53" s="12"/>
      <c r="V53" s="12"/>
    </row>
    <row r="54" spans="1:22" s="16" customFormat="1" ht="12.75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3"/>
      <c r="R54" s="12"/>
      <c r="S54" s="14"/>
      <c r="T54" s="15"/>
      <c r="U54" s="12"/>
      <c r="V54" s="12"/>
    </row>
    <row r="55" spans="1:22" s="16" customFormat="1" ht="12.75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3"/>
      <c r="R55" s="12"/>
      <c r="S55" s="14"/>
      <c r="T55" s="15"/>
      <c r="U55" s="12"/>
      <c r="V55" s="12"/>
    </row>
    <row r="56" spans="1:22" s="16" customFormat="1" ht="12.75" x14ac:dyDescent="0.2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3"/>
      <c r="R56" s="12"/>
      <c r="S56" s="14"/>
      <c r="T56" s="15"/>
      <c r="U56" s="12"/>
      <c r="V56" s="12"/>
    </row>
    <row r="57" spans="1:22" s="16" customFormat="1" ht="12.75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3"/>
      <c r="R57" s="12"/>
      <c r="S57" s="14"/>
      <c r="T57" s="15"/>
      <c r="U57" s="12"/>
      <c r="V57" s="12"/>
    </row>
    <row r="58" spans="1:22" s="16" customFormat="1" ht="12.75" x14ac:dyDescent="0.2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3"/>
      <c r="R58" s="12"/>
      <c r="S58" s="14"/>
      <c r="T58" s="15"/>
      <c r="U58" s="12"/>
      <c r="V58" s="12"/>
    </row>
    <row r="59" spans="1:22" s="16" customFormat="1" ht="12.75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3"/>
      <c r="R59" s="12"/>
      <c r="S59" s="14"/>
      <c r="T59" s="15"/>
      <c r="U59" s="12"/>
      <c r="V59" s="12"/>
    </row>
    <row r="60" spans="1:22" s="16" customFormat="1" ht="12.75" x14ac:dyDescent="0.2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3"/>
      <c r="R60" s="12"/>
      <c r="S60" s="14"/>
      <c r="T60" s="15"/>
      <c r="U60" s="12"/>
      <c r="V60" s="12"/>
    </row>
    <row r="61" spans="1:22" s="3" customFormat="1" ht="17.25" customHeight="1" x14ac:dyDescent="0.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8"/>
    </row>
    <row r="62" spans="1:22" s="16" customFormat="1" ht="12.75" x14ac:dyDescent="0.2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3"/>
      <c r="R62" s="12"/>
      <c r="S62" s="14"/>
      <c r="T62" s="15"/>
      <c r="U62" s="12"/>
      <c r="V62" s="12"/>
    </row>
    <row r="63" spans="1:22" s="3" customFormat="1" ht="18.75" customHeight="1" x14ac:dyDescent="0.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8"/>
    </row>
    <row r="64" spans="1:22" s="16" customFormat="1" ht="12.75" x14ac:dyDescent="0.2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3"/>
      <c r="R64" s="12"/>
      <c r="S64" s="14"/>
      <c r="T64" s="15"/>
      <c r="U64" s="12"/>
      <c r="V64" s="12"/>
    </row>
    <row r="65" spans="1:22" s="16" customFormat="1" ht="12.75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  <c r="R65" s="12"/>
      <c r="S65" s="14"/>
      <c r="T65" s="15"/>
      <c r="U65" s="12"/>
      <c r="V65" s="12"/>
    </row>
    <row r="66" spans="1:22" s="16" customFormat="1" ht="12.75" x14ac:dyDescent="0.2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3"/>
      <c r="R66" s="12"/>
      <c r="S66" s="14"/>
      <c r="T66" s="15"/>
      <c r="U66" s="12"/>
      <c r="V66" s="12"/>
    </row>
    <row r="67" spans="1:22" s="16" customFormat="1" ht="12.75" x14ac:dyDescent="0.2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3"/>
      <c r="R67" s="12"/>
      <c r="S67" s="14"/>
      <c r="T67" s="15"/>
      <c r="U67" s="12"/>
      <c r="V67" s="12"/>
    </row>
    <row r="68" spans="1:22" s="16" customFormat="1" ht="12.75" x14ac:dyDescent="0.2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3"/>
      <c r="R68" s="12"/>
      <c r="S68" s="14"/>
      <c r="T68" s="15"/>
      <c r="U68" s="12"/>
      <c r="V68" s="12"/>
    </row>
    <row r="69" spans="1:22" s="16" customFormat="1" ht="12.75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3"/>
      <c r="R69" s="12"/>
      <c r="S69" s="14"/>
      <c r="T69" s="15"/>
      <c r="U69" s="12"/>
      <c r="V69" s="12"/>
    </row>
    <row r="70" spans="1:22" s="16" customFormat="1" ht="12.75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3"/>
      <c r="R70" s="12"/>
      <c r="S70" s="14"/>
      <c r="T70" s="15"/>
      <c r="U70" s="12"/>
      <c r="V70" s="12"/>
    </row>
    <row r="71" spans="1:22" s="16" customFormat="1" ht="12.75" x14ac:dyDescent="0.2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3"/>
      <c r="R71" s="12"/>
      <c r="S71" s="14"/>
      <c r="T71" s="15"/>
      <c r="U71" s="12"/>
      <c r="V71" s="12"/>
    </row>
    <row r="72" spans="1:22" s="16" customFormat="1" ht="12.75" x14ac:dyDescent="0.2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3"/>
      <c r="R72" s="12"/>
      <c r="S72" s="14"/>
      <c r="T72" s="15"/>
      <c r="U72" s="12"/>
      <c r="V72" s="12"/>
    </row>
    <row r="73" spans="1:22" s="16" customFormat="1" ht="12.75" x14ac:dyDescent="0.2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3"/>
      <c r="R73" s="12"/>
      <c r="S73" s="14"/>
      <c r="T73" s="15"/>
      <c r="U73" s="12"/>
      <c r="V73" s="12"/>
    </row>
    <row r="74" spans="1:22" s="16" customFormat="1" ht="12.75" x14ac:dyDescent="0.2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3"/>
      <c r="R74" s="12"/>
      <c r="S74" s="14"/>
      <c r="T74" s="15"/>
      <c r="U74" s="12"/>
      <c r="V74" s="12"/>
    </row>
    <row r="75" spans="1:22" s="3" customFormat="1" ht="18.75" customHeight="1" x14ac:dyDescent="0.2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8"/>
    </row>
    <row r="76" spans="1:22" s="16" customFormat="1" ht="12.75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3"/>
      <c r="R76" s="12"/>
      <c r="S76" s="14"/>
      <c r="T76" s="15"/>
      <c r="U76" s="12"/>
      <c r="V76" s="12"/>
    </row>
    <row r="77" spans="1:22" s="16" customFormat="1" ht="12.75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3"/>
      <c r="R77" s="12"/>
      <c r="S77" s="14"/>
      <c r="T77" s="15"/>
      <c r="U77" s="12"/>
      <c r="V77" s="12"/>
    </row>
    <row r="78" spans="1:22" s="16" customFormat="1" ht="12.75" x14ac:dyDescent="0.2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3"/>
      <c r="R78" s="12"/>
      <c r="S78" s="14"/>
      <c r="T78" s="15"/>
      <c r="U78" s="12"/>
      <c r="V78" s="12"/>
    </row>
    <row r="79" spans="1:22" s="16" customFormat="1" ht="12.75" x14ac:dyDescent="0.2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3"/>
      <c r="R79" s="12"/>
      <c r="S79" s="14"/>
      <c r="T79" s="15"/>
      <c r="U79" s="12"/>
      <c r="V79" s="12"/>
    </row>
    <row r="80" spans="1:22" s="16" customFormat="1" ht="12.75" x14ac:dyDescent="0.2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3"/>
      <c r="R80" s="12"/>
      <c r="S80" s="14"/>
      <c r="T80" s="15"/>
      <c r="U80" s="12"/>
      <c r="V80" s="12"/>
    </row>
    <row r="81" spans="1:22" s="16" customFormat="1" ht="12.75" x14ac:dyDescent="0.2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3"/>
      <c r="R81" s="12"/>
      <c r="S81" s="14"/>
      <c r="T81" s="15"/>
      <c r="U81" s="12"/>
      <c r="V81" s="12"/>
    </row>
    <row r="82" spans="1:22" s="16" customFormat="1" ht="12.75" x14ac:dyDescent="0.2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3"/>
      <c r="R82" s="12"/>
      <c r="S82" s="14"/>
      <c r="T82" s="15"/>
      <c r="U82" s="12"/>
      <c r="V82" s="12"/>
    </row>
    <row r="83" spans="1:22" s="16" customFormat="1" ht="12.75" x14ac:dyDescent="0.2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3"/>
      <c r="R83" s="12"/>
      <c r="S83" s="14"/>
      <c r="T83" s="15"/>
      <c r="U83" s="12"/>
      <c r="V83" s="12"/>
    </row>
    <row r="84" spans="1:22" s="16" customFormat="1" ht="12.75" x14ac:dyDescent="0.2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3"/>
      <c r="R84" s="12"/>
      <c r="S84" s="14"/>
      <c r="T84" s="15"/>
      <c r="U84" s="12"/>
      <c r="V84" s="12"/>
    </row>
    <row r="85" spans="1:22" s="16" customFormat="1" ht="12.75" x14ac:dyDescent="0.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3"/>
      <c r="R85" s="12"/>
      <c r="S85" s="14"/>
      <c r="T85" s="15"/>
      <c r="U85" s="12"/>
      <c r="V85" s="12"/>
    </row>
    <row r="86" spans="1:22" s="16" customFormat="1" ht="12.75" x14ac:dyDescent="0.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3"/>
      <c r="R86" s="12"/>
      <c r="S86" s="14"/>
      <c r="T86" s="15"/>
      <c r="U86" s="12"/>
      <c r="V86" s="12"/>
    </row>
    <row r="87" spans="1:22" s="16" customFormat="1" ht="12.75" x14ac:dyDescent="0.2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3"/>
      <c r="R87" s="12"/>
      <c r="S87" s="14"/>
      <c r="T87" s="15"/>
      <c r="U87" s="12"/>
      <c r="V87" s="12"/>
    </row>
    <row r="88" spans="1:22" s="16" customFormat="1" ht="12.75" x14ac:dyDescent="0.2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3"/>
      <c r="R88" s="12"/>
      <c r="S88" s="14"/>
      <c r="T88" s="15"/>
      <c r="U88" s="12"/>
      <c r="V88" s="12"/>
    </row>
    <row r="89" spans="1:22" s="16" customFormat="1" ht="12.75" x14ac:dyDescent="0.2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3"/>
      <c r="R89" s="12"/>
      <c r="S89" s="14"/>
      <c r="T89" s="15"/>
      <c r="U89" s="12"/>
      <c r="V89" s="12"/>
    </row>
    <row r="90" spans="1:22" s="16" customFormat="1" ht="12.75" x14ac:dyDescent="0.2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3"/>
      <c r="R90" s="12"/>
      <c r="S90" s="14"/>
      <c r="T90" s="15"/>
      <c r="U90" s="12"/>
      <c r="V90" s="12"/>
    </row>
    <row r="91" spans="1:22" s="16" customFormat="1" ht="12.75" x14ac:dyDescent="0.2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3"/>
      <c r="R91" s="12"/>
      <c r="S91" s="14"/>
      <c r="T91" s="15"/>
      <c r="U91" s="12"/>
      <c r="V91" s="12"/>
    </row>
    <row r="92" spans="1:22" s="16" customFormat="1" ht="12.75" x14ac:dyDescent="0.2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3"/>
      <c r="R92" s="12"/>
      <c r="S92" s="14"/>
      <c r="T92" s="15"/>
      <c r="U92" s="12"/>
      <c r="V92" s="12"/>
    </row>
    <row r="93" spans="1:22" s="16" customFormat="1" ht="12.75" x14ac:dyDescent="0.2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3"/>
      <c r="R93" s="12"/>
      <c r="S93" s="14"/>
      <c r="T93" s="15"/>
      <c r="U93" s="12"/>
      <c r="V93" s="12"/>
    </row>
    <row r="94" spans="1:22" s="16" customFormat="1" ht="12.75" x14ac:dyDescent="0.2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3"/>
      <c r="R94" s="12"/>
      <c r="S94" s="14"/>
      <c r="T94" s="15"/>
      <c r="U94" s="12"/>
      <c r="V94" s="12"/>
    </row>
    <row r="95" spans="1:22" s="16" customFormat="1" ht="12.75" x14ac:dyDescent="0.2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3"/>
      <c r="R95" s="12"/>
      <c r="S95" s="14"/>
      <c r="T95" s="15"/>
      <c r="U95" s="12"/>
      <c r="V95" s="12"/>
    </row>
    <row r="96" spans="1:22" s="16" customFormat="1" ht="12.75" x14ac:dyDescent="0.2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3"/>
      <c r="R96" s="12"/>
      <c r="S96" s="14"/>
      <c r="T96" s="15"/>
      <c r="U96" s="12"/>
      <c r="V96" s="12"/>
    </row>
    <row r="97" spans="1:22" s="16" customFormat="1" ht="12.75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3"/>
      <c r="R97" s="12"/>
      <c r="S97" s="14"/>
      <c r="T97" s="15"/>
      <c r="U97" s="12"/>
      <c r="V97" s="12"/>
    </row>
    <row r="98" spans="1:22" s="16" customFormat="1" ht="12.75" x14ac:dyDescent="0.2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3"/>
      <c r="R98" s="12"/>
      <c r="S98" s="14"/>
      <c r="T98" s="15"/>
      <c r="U98" s="12"/>
      <c r="V98" s="12"/>
    </row>
    <row r="99" spans="1:22" s="16" customFormat="1" ht="12.75" x14ac:dyDescent="0.2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3"/>
      <c r="R99" s="12"/>
      <c r="S99" s="14"/>
      <c r="T99" s="15"/>
      <c r="U99" s="12"/>
      <c r="V99" s="12"/>
    </row>
    <row r="100" spans="1:22" s="16" customFormat="1" ht="12.75" x14ac:dyDescent="0.2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3"/>
      <c r="R100" s="12"/>
      <c r="S100" s="14"/>
      <c r="T100" s="15"/>
      <c r="U100" s="12"/>
      <c r="V100" s="12"/>
    </row>
    <row r="101" spans="1:22" s="16" customFormat="1" ht="12.75" x14ac:dyDescent="0.2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  <c r="Q101" s="13"/>
      <c r="R101" s="12"/>
      <c r="S101" s="14"/>
      <c r="T101" s="15"/>
      <c r="U101" s="12"/>
      <c r="V101" s="12"/>
    </row>
    <row r="102" spans="1:22" s="16" customFormat="1" ht="12.75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2"/>
      <c r="Q102" s="13"/>
      <c r="R102" s="12"/>
      <c r="S102" s="14"/>
      <c r="T102" s="15"/>
      <c r="U102" s="12"/>
      <c r="V102" s="12"/>
    </row>
    <row r="103" spans="1:22" s="16" customFormat="1" ht="12.75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2"/>
      <c r="Q103" s="13"/>
      <c r="R103" s="12"/>
      <c r="S103" s="14"/>
      <c r="T103" s="15"/>
      <c r="U103" s="12"/>
      <c r="V103" s="12"/>
    </row>
    <row r="104" spans="1:22" s="16" customFormat="1" ht="12.75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/>
      <c r="Q104" s="13"/>
      <c r="R104" s="12"/>
      <c r="S104" s="14"/>
      <c r="T104" s="15"/>
      <c r="U104" s="12"/>
      <c r="V104" s="12"/>
    </row>
    <row r="105" spans="1:22" s="16" customFormat="1" ht="12.75" x14ac:dyDescent="0.2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2"/>
      <c r="Q105" s="13"/>
      <c r="R105" s="12"/>
      <c r="S105" s="14"/>
      <c r="T105" s="15"/>
      <c r="U105" s="12"/>
      <c r="V105" s="12"/>
    </row>
    <row r="106" spans="1:22" s="16" customFormat="1" ht="12.75" x14ac:dyDescent="0.2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2"/>
      <c r="Q106" s="13"/>
      <c r="R106" s="12"/>
      <c r="S106" s="14"/>
      <c r="T106" s="15"/>
      <c r="U106" s="12"/>
      <c r="V106" s="12"/>
    </row>
    <row r="107" spans="1:22" s="16" customFormat="1" ht="12.75" x14ac:dyDescent="0.2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  <c r="Q107" s="13"/>
      <c r="R107" s="12"/>
      <c r="S107" s="14"/>
      <c r="T107" s="15"/>
      <c r="U107" s="12"/>
      <c r="V107" s="12"/>
    </row>
    <row r="108" spans="1:22" s="16" customFormat="1" ht="12.75" x14ac:dyDescent="0.2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  <c r="Q108" s="13"/>
      <c r="R108" s="12"/>
      <c r="S108" s="14"/>
      <c r="T108" s="15"/>
      <c r="U108" s="12"/>
      <c r="V108" s="12"/>
    </row>
    <row r="109" spans="1:22" s="16" customFormat="1" ht="12.75" x14ac:dyDescent="0.2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2"/>
      <c r="Q109" s="13"/>
      <c r="R109" s="12"/>
      <c r="S109" s="14"/>
      <c r="T109" s="15"/>
      <c r="U109" s="12"/>
      <c r="V109" s="12"/>
    </row>
    <row r="110" spans="1:22" s="16" customFormat="1" ht="12.75" x14ac:dyDescent="0.2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13"/>
      <c r="R110" s="12"/>
      <c r="S110" s="14"/>
      <c r="T110" s="15"/>
      <c r="U110" s="12"/>
      <c r="V110" s="12"/>
    </row>
    <row r="111" spans="1:22" s="16" customFormat="1" ht="12.75" x14ac:dyDescent="0.2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  <c r="Q111" s="13"/>
      <c r="R111" s="12"/>
      <c r="S111" s="14"/>
      <c r="T111" s="15"/>
      <c r="U111" s="12"/>
      <c r="V111" s="12"/>
    </row>
    <row r="112" spans="1:22" s="16" customFormat="1" ht="12.75" x14ac:dyDescent="0.2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2"/>
      <c r="Q112" s="13"/>
      <c r="R112" s="12"/>
      <c r="S112" s="14"/>
      <c r="T112" s="15"/>
      <c r="U112" s="12"/>
      <c r="V112" s="12"/>
    </row>
    <row r="113" spans="1:22" s="16" customFormat="1" ht="12.75" x14ac:dyDescent="0.2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2"/>
      <c r="Q113" s="13"/>
      <c r="R113" s="12"/>
      <c r="S113" s="14"/>
      <c r="T113" s="15"/>
      <c r="U113" s="12"/>
      <c r="V113" s="12"/>
    </row>
    <row r="114" spans="1:22" s="16" customFormat="1" ht="12.75" x14ac:dyDescent="0.2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2"/>
      <c r="Q114" s="13"/>
      <c r="R114" s="12"/>
      <c r="S114" s="14"/>
      <c r="T114" s="15"/>
      <c r="U114" s="12"/>
      <c r="V114" s="12"/>
    </row>
    <row r="115" spans="1:22" s="16" customFormat="1" ht="12.75" x14ac:dyDescent="0.2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2"/>
      <c r="Q115" s="13"/>
      <c r="R115" s="12"/>
      <c r="S115" s="14"/>
      <c r="T115" s="15"/>
      <c r="U115" s="12"/>
      <c r="V115" s="12"/>
    </row>
    <row r="116" spans="1:22" s="16" customFormat="1" ht="12.75" x14ac:dyDescent="0.2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2"/>
      <c r="Q116" s="13"/>
      <c r="R116" s="12"/>
      <c r="S116" s="14"/>
      <c r="T116" s="15"/>
      <c r="U116" s="12"/>
      <c r="V116" s="12"/>
    </row>
    <row r="117" spans="1:22" s="16" customFormat="1" ht="12.75" x14ac:dyDescent="0.2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2"/>
      <c r="Q117" s="13"/>
      <c r="R117" s="12"/>
      <c r="S117" s="14"/>
      <c r="T117" s="15"/>
      <c r="U117" s="12"/>
      <c r="V117" s="12"/>
    </row>
    <row r="118" spans="1:22" s="16" customFormat="1" ht="12.75" x14ac:dyDescent="0.2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2"/>
      <c r="Q118" s="13"/>
      <c r="R118" s="12"/>
      <c r="S118" s="14"/>
      <c r="T118" s="15"/>
      <c r="U118" s="12"/>
      <c r="V118" s="12"/>
    </row>
  </sheetData>
  <mergeCells count="26">
    <mergeCell ref="A75:V75"/>
    <mergeCell ref="K11:L11"/>
    <mergeCell ref="N11:N12"/>
    <mergeCell ref="O11:O12"/>
    <mergeCell ref="A14:V14"/>
    <mergeCell ref="A61:V61"/>
    <mergeCell ref="A63:V63"/>
    <mergeCell ref="T8:T12"/>
    <mergeCell ref="U8:U12"/>
    <mergeCell ref="V8:V12"/>
    <mergeCell ref="C9:M9"/>
    <mergeCell ref="N9:O10"/>
    <mergeCell ref="C10:L10"/>
    <mergeCell ref="M10:M12"/>
    <mergeCell ref="C11:E11"/>
    <mergeCell ref="F11:H11"/>
    <mergeCell ref="I11:J11"/>
    <mergeCell ref="A5:V5"/>
    <mergeCell ref="A6:V6"/>
    <mergeCell ref="A8:A12"/>
    <mergeCell ref="B8:B12"/>
    <mergeCell ref="C8:O8"/>
    <mergeCell ref="P8:P12"/>
    <mergeCell ref="Q8:Q12"/>
    <mergeCell ref="R8:R12"/>
    <mergeCell ref="S8:S12"/>
  </mergeCells>
  <pageMargins left="0.75" right="1" top="0.75" bottom="1" header="0.5" footer="0.5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27"/>
  <sheetViews>
    <sheetView view="pageBreakPreview" zoomScale="85" zoomScaleNormal="85" zoomScaleSheetLayoutView="85" workbookViewId="0">
      <selection activeCell="A8" sqref="A8"/>
    </sheetView>
  </sheetViews>
  <sheetFormatPr defaultColWidth="10.5" defaultRowHeight="11.45" customHeight="1" x14ac:dyDescent="0.2"/>
  <cols>
    <col min="1" max="1" width="5.83203125" style="57" customWidth="1"/>
    <col min="2" max="2" width="14.33203125" style="57" customWidth="1"/>
    <col min="3" max="15" width="11.83203125" style="57" customWidth="1"/>
    <col min="16" max="16" width="53.33203125" style="57" customWidth="1"/>
    <col min="17" max="17" width="21.5" style="57" customWidth="1"/>
    <col min="18" max="18" width="20.5" style="57" customWidth="1"/>
    <col min="19" max="19" width="13.1640625" style="57" customWidth="1"/>
    <col min="20" max="20" width="21.5" style="57" customWidth="1"/>
    <col min="21" max="21" width="41.83203125" style="57" customWidth="1"/>
    <col min="22" max="22" width="25.83203125" style="57" customWidth="1"/>
    <col min="23" max="16384" width="10.5" style="28"/>
  </cols>
  <sheetData>
    <row r="1" spans="1:22" s="26" customFormat="1" ht="12.7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4"/>
      <c r="R1" s="22"/>
      <c r="S1" s="22"/>
      <c r="T1" s="22"/>
      <c r="U1" s="22"/>
      <c r="V1" s="25" t="s">
        <v>31</v>
      </c>
    </row>
    <row r="2" spans="1:22" s="26" customFormat="1" ht="12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4"/>
      <c r="R2" s="22"/>
      <c r="S2" s="22"/>
      <c r="T2" s="22"/>
      <c r="U2" s="22"/>
      <c r="V2" s="25" t="s">
        <v>32</v>
      </c>
    </row>
    <row r="3" spans="1:22" s="26" customFormat="1" ht="15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/>
      <c r="R3" s="22"/>
      <c r="S3" s="22"/>
      <c r="T3" s="22"/>
      <c r="U3" s="22"/>
      <c r="V3" s="25" t="s">
        <v>33</v>
      </c>
    </row>
    <row r="4" spans="1:22" s="26" customFormat="1" ht="13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4"/>
      <c r="R4" s="22"/>
      <c r="S4" s="22"/>
      <c r="T4" s="22"/>
      <c r="U4" s="22"/>
      <c r="V4" s="27"/>
    </row>
    <row r="5" spans="1:22" s="26" customFormat="1" ht="36.75" customHeight="1" x14ac:dyDescent="0.2">
      <c r="A5" s="72" t="s">
        <v>50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s="26" customFormat="1" ht="19.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s="26" customFormat="1" ht="19.5" customHeight="1" x14ac:dyDescent="0.2">
      <c r="A7" s="73" t="s">
        <v>51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9" spans="1:22" ht="12.95" customHeight="1" x14ac:dyDescent="0.2">
      <c r="A9" s="74" t="s">
        <v>36</v>
      </c>
      <c r="B9" s="74" t="s">
        <v>0</v>
      </c>
      <c r="C9" s="71" t="s">
        <v>1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4" t="s">
        <v>2</v>
      </c>
      <c r="Q9" s="74" t="s">
        <v>3</v>
      </c>
      <c r="R9" s="74" t="s">
        <v>4</v>
      </c>
      <c r="S9" s="74" t="s">
        <v>5</v>
      </c>
      <c r="T9" s="74" t="s">
        <v>6</v>
      </c>
      <c r="U9" s="74" t="s">
        <v>7</v>
      </c>
      <c r="V9" s="74" t="s">
        <v>8</v>
      </c>
    </row>
    <row r="10" spans="1:22" ht="12.95" customHeight="1" x14ac:dyDescent="0.2">
      <c r="A10" s="75"/>
      <c r="B10" s="75"/>
      <c r="C10" s="71" t="s">
        <v>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4" t="s">
        <v>10</v>
      </c>
      <c r="O10" s="74"/>
      <c r="P10" s="75"/>
      <c r="Q10" s="75"/>
      <c r="R10" s="75"/>
      <c r="S10" s="75"/>
      <c r="T10" s="75"/>
      <c r="U10" s="75"/>
      <c r="V10" s="75"/>
    </row>
    <row r="11" spans="1:22" ht="12.95" customHeight="1" x14ac:dyDescent="0.2">
      <c r="A11" s="75"/>
      <c r="B11" s="75"/>
      <c r="C11" s="71" t="s">
        <v>11</v>
      </c>
      <c r="D11" s="71"/>
      <c r="E11" s="71"/>
      <c r="F11" s="71"/>
      <c r="G11" s="71"/>
      <c r="H11" s="71"/>
      <c r="I11" s="71"/>
      <c r="J11" s="71"/>
      <c r="K11" s="71"/>
      <c r="L11" s="71"/>
      <c r="M11" s="74" t="s">
        <v>12</v>
      </c>
      <c r="N11" s="91"/>
      <c r="O11" s="92"/>
      <c r="P11" s="75"/>
      <c r="Q11" s="75"/>
      <c r="R11" s="75"/>
      <c r="S11" s="75"/>
      <c r="T11" s="75"/>
      <c r="U11" s="75"/>
      <c r="V11" s="75"/>
    </row>
    <row r="12" spans="1:22" ht="36.950000000000003" customHeight="1" x14ac:dyDescent="0.2">
      <c r="A12" s="75"/>
      <c r="B12" s="75"/>
      <c r="C12" s="71" t="s">
        <v>13</v>
      </c>
      <c r="D12" s="71"/>
      <c r="E12" s="71"/>
      <c r="F12" s="71" t="s">
        <v>14</v>
      </c>
      <c r="G12" s="71"/>
      <c r="H12" s="71"/>
      <c r="I12" s="71" t="s">
        <v>15</v>
      </c>
      <c r="J12" s="71"/>
      <c r="K12" s="71" t="s">
        <v>16</v>
      </c>
      <c r="L12" s="71"/>
      <c r="M12" s="75"/>
      <c r="N12" s="74" t="s">
        <v>17</v>
      </c>
      <c r="O12" s="74" t="s">
        <v>18</v>
      </c>
      <c r="P12" s="75"/>
      <c r="Q12" s="75"/>
      <c r="R12" s="75"/>
      <c r="S12" s="75"/>
      <c r="T12" s="75"/>
      <c r="U12" s="75"/>
      <c r="V12" s="75"/>
    </row>
    <row r="13" spans="1:22" ht="63" customHeight="1" x14ac:dyDescent="0.2">
      <c r="A13" s="76"/>
      <c r="B13" s="76"/>
      <c r="C13" s="29" t="s">
        <v>19</v>
      </c>
      <c r="D13" s="29" t="s">
        <v>20</v>
      </c>
      <c r="E13" s="29" t="s">
        <v>21</v>
      </c>
      <c r="F13" s="29" t="s">
        <v>22</v>
      </c>
      <c r="G13" s="29" t="s">
        <v>23</v>
      </c>
      <c r="H13" s="29" t="s">
        <v>24</v>
      </c>
      <c r="I13" s="29" t="s">
        <v>25</v>
      </c>
      <c r="J13" s="29" t="s">
        <v>26</v>
      </c>
      <c r="K13" s="29" t="s">
        <v>27</v>
      </c>
      <c r="L13" s="29" t="s">
        <v>28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s="31" customFormat="1" ht="12.95" customHeight="1" x14ac:dyDescent="0.2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>
        <v>16</v>
      </c>
      <c r="Q14" s="30">
        <v>17</v>
      </c>
      <c r="R14" s="30">
        <v>18</v>
      </c>
      <c r="S14" s="30">
        <v>19</v>
      </c>
      <c r="T14" s="30">
        <v>20</v>
      </c>
      <c r="U14" s="30">
        <v>21</v>
      </c>
      <c r="V14" s="30">
        <v>22</v>
      </c>
    </row>
    <row r="15" spans="1:22" s="32" customFormat="1" ht="20.100000000000001" customHeight="1" x14ac:dyDescent="0.2">
      <c r="A15" s="83" t="s">
        <v>52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</row>
    <row r="16" spans="1:22" s="16" customFormat="1" ht="12.75" x14ac:dyDescent="0.2">
      <c r="A16" s="30">
        <v>1</v>
      </c>
      <c r="B16" s="33">
        <v>43525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 t="s">
        <v>29</v>
      </c>
      <c r="O16" s="29"/>
      <c r="P16" s="34" t="s">
        <v>53</v>
      </c>
      <c r="Q16" s="35">
        <v>52.11</v>
      </c>
      <c r="R16" s="34" t="s">
        <v>30</v>
      </c>
      <c r="S16" s="30">
        <v>1</v>
      </c>
      <c r="T16" s="36">
        <v>52.11</v>
      </c>
      <c r="U16" s="34" t="s">
        <v>54</v>
      </c>
      <c r="V16" s="34"/>
    </row>
    <row r="17" spans="1:22" s="16" customFormat="1" ht="12.75" x14ac:dyDescent="0.2">
      <c r="A17" s="30">
        <v>2</v>
      </c>
      <c r="B17" s="33">
        <v>43528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 t="s">
        <v>29</v>
      </c>
      <c r="O17" s="29"/>
      <c r="P17" s="34" t="s">
        <v>53</v>
      </c>
      <c r="Q17" s="35">
        <v>32.24</v>
      </c>
      <c r="R17" s="34" t="s">
        <v>30</v>
      </c>
      <c r="S17" s="30">
        <v>1</v>
      </c>
      <c r="T17" s="36">
        <v>32.24</v>
      </c>
      <c r="U17" s="34" t="s">
        <v>55</v>
      </c>
      <c r="V17" s="34"/>
    </row>
    <row r="18" spans="1:22" s="16" customFormat="1" ht="12.75" x14ac:dyDescent="0.2">
      <c r="A18" s="30">
        <v>3</v>
      </c>
      <c r="B18" s="33">
        <v>43535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 t="s">
        <v>29</v>
      </c>
      <c r="O18" s="29"/>
      <c r="P18" s="34" t="s">
        <v>53</v>
      </c>
      <c r="Q18" s="35">
        <v>29.83</v>
      </c>
      <c r="R18" s="34" t="s">
        <v>30</v>
      </c>
      <c r="S18" s="30">
        <v>1</v>
      </c>
      <c r="T18" s="36">
        <v>29.83</v>
      </c>
      <c r="U18" s="34" t="s">
        <v>56</v>
      </c>
      <c r="V18" s="34"/>
    </row>
    <row r="19" spans="1:22" s="16" customFormat="1" ht="12.75" x14ac:dyDescent="0.2">
      <c r="A19" s="30">
        <v>4</v>
      </c>
      <c r="B19" s="33">
        <v>43537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 t="s">
        <v>29</v>
      </c>
      <c r="O19" s="29"/>
      <c r="P19" s="34" t="s">
        <v>53</v>
      </c>
      <c r="Q19" s="35">
        <v>13.46</v>
      </c>
      <c r="R19" s="34" t="s">
        <v>30</v>
      </c>
      <c r="S19" s="30">
        <v>1</v>
      </c>
      <c r="T19" s="36">
        <v>13.46</v>
      </c>
      <c r="U19" s="34" t="s">
        <v>57</v>
      </c>
      <c r="V19" s="34"/>
    </row>
    <row r="20" spans="1:22" s="16" customFormat="1" ht="12.75" x14ac:dyDescent="0.2">
      <c r="A20" s="30">
        <v>5</v>
      </c>
      <c r="B20" s="33">
        <v>43538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 t="s">
        <v>29</v>
      </c>
      <c r="O20" s="29"/>
      <c r="P20" s="34" t="s">
        <v>53</v>
      </c>
      <c r="Q20" s="35">
        <v>18.37</v>
      </c>
      <c r="R20" s="34" t="s">
        <v>30</v>
      </c>
      <c r="S20" s="30">
        <v>1</v>
      </c>
      <c r="T20" s="36">
        <v>18.37</v>
      </c>
      <c r="U20" s="34" t="s">
        <v>57</v>
      </c>
      <c r="V20" s="34"/>
    </row>
    <row r="21" spans="1:22" s="16" customFormat="1" ht="12.75" x14ac:dyDescent="0.2">
      <c r="A21" s="30">
        <v>6</v>
      </c>
      <c r="B21" s="33">
        <v>43538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 t="s">
        <v>29</v>
      </c>
      <c r="O21" s="29"/>
      <c r="P21" s="34" t="s">
        <v>53</v>
      </c>
      <c r="Q21" s="35">
        <v>32.76</v>
      </c>
      <c r="R21" s="34" t="s">
        <v>30</v>
      </c>
      <c r="S21" s="30">
        <v>1</v>
      </c>
      <c r="T21" s="36">
        <v>32.76</v>
      </c>
      <c r="U21" s="34" t="s">
        <v>58</v>
      </c>
      <c r="V21" s="34"/>
    </row>
    <row r="22" spans="1:22" s="16" customFormat="1" ht="12.75" x14ac:dyDescent="0.2">
      <c r="A22" s="30">
        <v>7</v>
      </c>
      <c r="B22" s="33">
        <v>43538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29</v>
      </c>
      <c r="O22" s="29"/>
      <c r="P22" s="34" t="s">
        <v>53</v>
      </c>
      <c r="Q22" s="35">
        <v>11.95</v>
      </c>
      <c r="R22" s="34" t="s">
        <v>30</v>
      </c>
      <c r="S22" s="30">
        <v>1</v>
      </c>
      <c r="T22" s="36">
        <v>11.95</v>
      </c>
      <c r="U22" s="34" t="s">
        <v>59</v>
      </c>
      <c r="V22" s="34"/>
    </row>
    <row r="23" spans="1:22" s="16" customFormat="1" ht="12.75" x14ac:dyDescent="0.2">
      <c r="A23" s="30">
        <v>8</v>
      </c>
      <c r="B23" s="33">
        <v>43539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 t="s">
        <v>29</v>
      </c>
      <c r="O23" s="29"/>
      <c r="P23" s="34" t="s">
        <v>53</v>
      </c>
      <c r="Q23" s="35">
        <v>1.18</v>
      </c>
      <c r="R23" s="34" t="s">
        <v>30</v>
      </c>
      <c r="S23" s="30">
        <v>1</v>
      </c>
      <c r="T23" s="36">
        <v>1.18</v>
      </c>
      <c r="U23" s="34" t="s">
        <v>60</v>
      </c>
      <c r="V23" s="34"/>
    </row>
    <row r="24" spans="1:22" s="16" customFormat="1" ht="12.75" x14ac:dyDescent="0.2">
      <c r="A24" s="30">
        <v>9</v>
      </c>
      <c r="B24" s="33">
        <v>43543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34" t="s">
        <v>53</v>
      </c>
      <c r="Q24" s="35">
        <v>41.3</v>
      </c>
      <c r="R24" s="34" t="s">
        <v>30</v>
      </c>
      <c r="S24" s="30">
        <v>1</v>
      </c>
      <c r="T24" s="36">
        <v>41.3</v>
      </c>
      <c r="U24" s="34" t="s">
        <v>61</v>
      </c>
      <c r="V24" s="34"/>
    </row>
    <row r="25" spans="1:22" s="16" customFormat="1" ht="12.75" x14ac:dyDescent="0.2">
      <c r="A25" s="30">
        <v>10</v>
      </c>
      <c r="B25" s="33">
        <v>43544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 t="s">
        <v>29</v>
      </c>
      <c r="O25" s="29"/>
      <c r="P25" s="34" t="s">
        <v>53</v>
      </c>
      <c r="Q25" s="35" t="s">
        <v>62</v>
      </c>
      <c r="R25" s="34" t="s">
        <v>30</v>
      </c>
      <c r="S25" s="30">
        <v>1</v>
      </c>
      <c r="T25" s="36">
        <v>14.32</v>
      </c>
      <c r="U25" s="34" t="s">
        <v>63</v>
      </c>
      <c r="V25" s="34"/>
    </row>
    <row r="26" spans="1:22" s="16" customFormat="1" ht="12.75" x14ac:dyDescent="0.2">
      <c r="A26" s="30">
        <v>11</v>
      </c>
      <c r="B26" s="33">
        <v>43544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 t="s">
        <v>29</v>
      </c>
      <c r="O26" s="29"/>
      <c r="P26" s="34" t="s">
        <v>53</v>
      </c>
      <c r="Q26" s="35">
        <v>6.97</v>
      </c>
      <c r="R26" s="34" t="s">
        <v>30</v>
      </c>
      <c r="S26" s="30">
        <v>1</v>
      </c>
      <c r="T26" s="36">
        <v>6.97</v>
      </c>
      <c r="U26" s="34" t="s">
        <v>64</v>
      </c>
      <c r="V26" s="34"/>
    </row>
    <row r="27" spans="1:22" s="16" customFormat="1" ht="12.75" x14ac:dyDescent="0.2">
      <c r="A27" s="30">
        <v>12</v>
      </c>
      <c r="B27" s="33">
        <v>43544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 t="s">
        <v>29</v>
      </c>
      <c r="O27" s="29"/>
      <c r="P27" s="34" t="s">
        <v>53</v>
      </c>
      <c r="Q27" s="35">
        <v>28.33</v>
      </c>
      <c r="R27" s="34" t="s">
        <v>30</v>
      </c>
      <c r="S27" s="30">
        <v>1</v>
      </c>
      <c r="T27" s="36">
        <v>28.33</v>
      </c>
      <c r="U27" s="34" t="s">
        <v>59</v>
      </c>
      <c r="V27" s="34"/>
    </row>
    <row r="28" spans="1:22" s="16" customFormat="1" ht="12.75" x14ac:dyDescent="0.2">
      <c r="A28" s="30">
        <v>13</v>
      </c>
      <c r="B28" s="33">
        <v>43546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 t="s">
        <v>29</v>
      </c>
      <c r="O28" s="29"/>
      <c r="P28" s="34" t="s">
        <v>53</v>
      </c>
      <c r="Q28" s="35">
        <v>3.14</v>
      </c>
      <c r="R28" s="34" t="s">
        <v>30</v>
      </c>
      <c r="S28" s="30">
        <v>1</v>
      </c>
      <c r="T28" s="35">
        <v>3.14</v>
      </c>
      <c r="U28" s="34" t="s">
        <v>64</v>
      </c>
      <c r="V28" s="34"/>
    </row>
    <row r="29" spans="1:22" s="16" customFormat="1" ht="12.75" x14ac:dyDescent="0.2">
      <c r="A29" s="30">
        <v>14</v>
      </c>
      <c r="B29" s="33">
        <v>43549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 t="s">
        <v>29</v>
      </c>
      <c r="O29" s="29"/>
      <c r="P29" s="34" t="s">
        <v>53</v>
      </c>
      <c r="Q29" s="35">
        <v>10.36</v>
      </c>
      <c r="R29" s="34" t="s">
        <v>30</v>
      </c>
      <c r="S29" s="30">
        <v>1</v>
      </c>
      <c r="T29" s="36">
        <v>10.36</v>
      </c>
      <c r="U29" s="34" t="s">
        <v>65</v>
      </c>
      <c r="V29" s="34"/>
    </row>
    <row r="30" spans="1:22" s="16" customFormat="1" ht="12.75" x14ac:dyDescent="0.2">
      <c r="A30" s="30">
        <v>15</v>
      </c>
      <c r="B30" s="33">
        <v>43551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 t="s">
        <v>29</v>
      </c>
      <c r="O30" s="29"/>
      <c r="P30" s="34" t="s">
        <v>53</v>
      </c>
      <c r="Q30" s="35" t="s">
        <v>66</v>
      </c>
      <c r="R30" s="34" t="s">
        <v>30</v>
      </c>
      <c r="S30" s="30">
        <v>1</v>
      </c>
      <c r="T30" s="36">
        <v>34.369999999999997</v>
      </c>
      <c r="U30" s="34" t="s">
        <v>67</v>
      </c>
      <c r="V30" s="34"/>
    </row>
    <row r="31" spans="1:22" s="16" customFormat="1" ht="12.75" x14ac:dyDescent="0.2">
      <c r="A31" s="30">
        <v>16</v>
      </c>
      <c r="B31" s="33">
        <v>43555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 t="s">
        <v>29</v>
      </c>
      <c r="O31" s="29"/>
      <c r="P31" s="34" t="s">
        <v>53</v>
      </c>
      <c r="Q31" s="35">
        <v>1106.1099999999999</v>
      </c>
      <c r="R31" s="34" t="s">
        <v>30</v>
      </c>
      <c r="S31" s="30">
        <v>1</v>
      </c>
      <c r="T31" s="36">
        <v>1106.1099999999999</v>
      </c>
      <c r="U31" s="34" t="s">
        <v>68</v>
      </c>
      <c r="V31" s="34"/>
    </row>
    <row r="32" spans="1:22" s="16" customFormat="1" ht="25.5" x14ac:dyDescent="0.2">
      <c r="A32" s="30">
        <v>17</v>
      </c>
      <c r="B32" s="33">
        <v>43555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 t="s">
        <v>29</v>
      </c>
      <c r="O32" s="29"/>
      <c r="P32" s="34" t="s">
        <v>53</v>
      </c>
      <c r="Q32" s="35">
        <v>90.12</v>
      </c>
      <c r="R32" s="34" t="s">
        <v>30</v>
      </c>
      <c r="S32" s="30">
        <v>1</v>
      </c>
      <c r="T32" s="36">
        <v>90.12</v>
      </c>
      <c r="U32" s="34" t="s">
        <v>69</v>
      </c>
      <c r="V32" s="34"/>
    </row>
    <row r="33" spans="1:22" s="16" customFormat="1" ht="12.75" x14ac:dyDescent="0.2">
      <c r="A33" s="86" t="s">
        <v>70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8"/>
      <c r="V33" s="34"/>
    </row>
    <row r="34" spans="1:22" s="16" customFormat="1" ht="12.75" x14ac:dyDescent="0.2">
      <c r="A34" s="30">
        <v>1</v>
      </c>
      <c r="B34" s="33">
        <v>43535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">
        <v>29</v>
      </c>
      <c r="O34" s="29"/>
      <c r="P34" s="34" t="s">
        <v>71</v>
      </c>
      <c r="Q34" s="35">
        <v>3.4</v>
      </c>
      <c r="R34" s="34" t="s">
        <v>30</v>
      </c>
      <c r="S34" s="30">
        <v>1</v>
      </c>
      <c r="T34" s="36">
        <v>3.4</v>
      </c>
      <c r="U34" s="34" t="s">
        <v>72</v>
      </c>
      <c r="V34" s="34"/>
    </row>
    <row r="35" spans="1:22" s="16" customFormat="1" ht="12.75" x14ac:dyDescent="0.2">
      <c r="A35" s="86" t="s">
        <v>73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90"/>
    </row>
    <row r="36" spans="1:22" s="16" customFormat="1" ht="25.5" x14ac:dyDescent="0.2">
      <c r="A36" s="30">
        <v>1</v>
      </c>
      <c r="B36" s="33">
        <v>43525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 t="s">
        <v>29</v>
      </c>
      <c r="O36" s="29"/>
      <c r="P36" s="34" t="s">
        <v>74</v>
      </c>
      <c r="Q36" s="35">
        <v>0.6</v>
      </c>
      <c r="R36" s="34" t="s">
        <v>30</v>
      </c>
      <c r="S36" s="30">
        <v>1</v>
      </c>
      <c r="T36" s="36">
        <v>0.6</v>
      </c>
      <c r="U36" s="34" t="s">
        <v>75</v>
      </c>
      <c r="V36" s="34"/>
    </row>
    <row r="37" spans="1:22" s="16" customFormat="1" ht="25.5" x14ac:dyDescent="0.2">
      <c r="A37" s="30">
        <v>2</v>
      </c>
      <c r="B37" s="33">
        <v>43525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 t="s">
        <v>29</v>
      </c>
      <c r="O37" s="29"/>
      <c r="P37" s="34" t="s">
        <v>74</v>
      </c>
      <c r="Q37" s="35">
        <v>6.22</v>
      </c>
      <c r="R37" s="34" t="s">
        <v>30</v>
      </c>
      <c r="S37" s="30">
        <v>1</v>
      </c>
      <c r="T37" s="36">
        <v>6.22</v>
      </c>
      <c r="U37" s="34" t="s">
        <v>76</v>
      </c>
      <c r="V37" s="34"/>
    </row>
    <row r="38" spans="1:22" s="16" customFormat="1" ht="25.5" x14ac:dyDescent="0.2">
      <c r="A38" s="30">
        <v>3</v>
      </c>
      <c r="B38" s="33">
        <v>43530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 t="s">
        <v>29</v>
      </c>
      <c r="O38" s="29"/>
      <c r="P38" s="34" t="s">
        <v>74</v>
      </c>
      <c r="Q38" s="35">
        <v>3</v>
      </c>
      <c r="R38" s="34" t="s">
        <v>30</v>
      </c>
      <c r="S38" s="30">
        <v>1</v>
      </c>
      <c r="T38" s="36">
        <v>3</v>
      </c>
      <c r="U38" s="34" t="s">
        <v>77</v>
      </c>
      <c r="V38" s="34"/>
    </row>
    <row r="39" spans="1:22" s="16" customFormat="1" ht="25.5" x14ac:dyDescent="0.2">
      <c r="A39" s="30">
        <v>4</v>
      </c>
      <c r="B39" s="33">
        <v>43530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 t="s">
        <v>29</v>
      </c>
      <c r="O39" s="29"/>
      <c r="P39" s="34" t="s">
        <v>74</v>
      </c>
      <c r="Q39" s="35">
        <v>0.52</v>
      </c>
      <c r="R39" s="34" t="s">
        <v>30</v>
      </c>
      <c r="S39" s="30">
        <v>1</v>
      </c>
      <c r="T39" s="36">
        <v>0.52</v>
      </c>
      <c r="U39" s="34" t="s">
        <v>78</v>
      </c>
      <c r="V39" s="34"/>
    </row>
    <row r="40" spans="1:22" s="16" customFormat="1" ht="25.5" x14ac:dyDescent="0.2">
      <c r="A40" s="30">
        <v>5</v>
      </c>
      <c r="B40" s="33">
        <v>43532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 t="s">
        <v>29</v>
      </c>
      <c r="O40" s="29"/>
      <c r="P40" s="34" t="s">
        <v>74</v>
      </c>
      <c r="Q40" s="35">
        <v>66.92</v>
      </c>
      <c r="R40" s="34" t="s">
        <v>30</v>
      </c>
      <c r="S40" s="30">
        <v>1</v>
      </c>
      <c r="T40" s="36">
        <v>66.92</v>
      </c>
      <c r="U40" s="34" t="s">
        <v>77</v>
      </c>
      <c r="V40" s="34"/>
    </row>
    <row r="41" spans="1:22" s="16" customFormat="1" ht="25.5" x14ac:dyDescent="0.2">
      <c r="A41" s="30">
        <v>6</v>
      </c>
      <c r="B41" s="33">
        <v>43535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 t="s">
        <v>29</v>
      </c>
      <c r="O41" s="29"/>
      <c r="P41" s="34" t="s">
        <v>74</v>
      </c>
      <c r="Q41" s="35">
        <v>56.06</v>
      </c>
      <c r="R41" s="34" t="s">
        <v>30</v>
      </c>
      <c r="S41" s="30">
        <v>1</v>
      </c>
      <c r="T41" s="36">
        <v>56.06</v>
      </c>
      <c r="U41" s="34" t="s">
        <v>79</v>
      </c>
      <c r="V41" s="34"/>
    </row>
    <row r="42" spans="1:22" s="16" customFormat="1" ht="25.5" x14ac:dyDescent="0.2">
      <c r="A42" s="37">
        <v>7</v>
      </c>
      <c r="B42" s="38">
        <v>43536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29" t="s">
        <v>29</v>
      </c>
      <c r="O42" s="39"/>
      <c r="P42" s="34" t="s">
        <v>74</v>
      </c>
      <c r="Q42" s="40">
        <v>6.9</v>
      </c>
      <c r="R42" s="34" t="s">
        <v>30</v>
      </c>
      <c r="S42" s="30">
        <v>1</v>
      </c>
      <c r="T42" s="41">
        <v>6.9</v>
      </c>
      <c r="U42" s="42" t="s">
        <v>80</v>
      </c>
    </row>
    <row r="43" spans="1:22" s="16" customFormat="1" ht="25.5" x14ac:dyDescent="0.2">
      <c r="A43" s="43">
        <v>8</v>
      </c>
      <c r="B43" s="44">
        <v>76409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29" t="s">
        <v>29</v>
      </c>
      <c r="O43" s="45"/>
      <c r="P43" s="34" t="s">
        <v>74</v>
      </c>
      <c r="Q43" s="46">
        <v>0.6</v>
      </c>
      <c r="R43" s="34" t="s">
        <v>30</v>
      </c>
      <c r="S43" s="30">
        <v>1</v>
      </c>
      <c r="T43" s="47">
        <v>0.6</v>
      </c>
      <c r="U43" s="48" t="s">
        <v>81</v>
      </c>
      <c r="V43" s="49"/>
    </row>
    <row r="44" spans="1:22" s="16" customFormat="1" ht="25.5" x14ac:dyDescent="0.2">
      <c r="A44" s="43">
        <v>9</v>
      </c>
      <c r="B44" s="44">
        <v>43538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29" t="s">
        <v>29</v>
      </c>
      <c r="O44" s="45"/>
      <c r="P44" s="34" t="s">
        <v>74</v>
      </c>
      <c r="Q44" s="46">
        <v>3.2</v>
      </c>
      <c r="R44" s="34" t="s">
        <v>30</v>
      </c>
      <c r="S44" s="30">
        <v>1</v>
      </c>
      <c r="T44" s="47">
        <v>3.2</v>
      </c>
      <c r="U44" s="48" t="s">
        <v>82</v>
      </c>
      <c r="V44" s="49"/>
    </row>
    <row r="45" spans="1:22" s="16" customFormat="1" ht="25.5" x14ac:dyDescent="0.2">
      <c r="A45" s="43">
        <v>10</v>
      </c>
      <c r="B45" s="44">
        <v>43539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29" t="s">
        <v>29</v>
      </c>
      <c r="O45" s="45"/>
      <c r="P45" s="34" t="s">
        <v>74</v>
      </c>
      <c r="Q45" s="46">
        <v>8.35</v>
      </c>
      <c r="R45" s="34" t="s">
        <v>30</v>
      </c>
      <c r="S45" s="30">
        <v>1</v>
      </c>
      <c r="T45" s="47">
        <v>8.35</v>
      </c>
      <c r="U45" s="48" t="s">
        <v>77</v>
      </c>
      <c r="V45" s="49"/>
    </row>
    <row r="46" spans="1:22" s="16" customFormat="1" ht="25.5" x14ac:dyDescent="0.2">
      <c r="A46" s="43">
        <v>11</v>
      </c>
      <c r="B46" s="44">
        <v>43539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29" t="s">
        <v>29</v>
      </c>
      <c r="O46" s="45"/>
      <c r="P46" s="34" t="s">
        <v>74</v>
      </c>
      <c r="Q46" s="46">
        <v>12.5</v>
      </c>
      <c r="R46" s="34" t="s">
        <v>30</v>
      </c>
      <c r="S46" s="30">
        <v>1</v>
      </c>
      <c r="T46" s="47">
        <v>12.5</v>
      </c>
      <c r="U46" s="48" t="s">
        <v>83</v>
      </c>
      <c r="V46" s="49"/>
    </row>
    <row r="47" spans="1:22" s="16" customFormat="1" ht="25.5" x14ac:dyDescent="0.2">
      <c r="A47" s="43">
        <v>12</v>
      </c>
      <c r="B47" s="44">
        <v>43544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29" t="s">
        <v>29</v>
      </c>
      <c r="O47" s="45"/>
      <c r="P47" s="34" t="s">
        <v>74</v>
      </c>
      <c r="Q47" s="46">
        <v>0.92</v>
      </c>
      <c r="R47" s="34" t="s">
        <v>30</v>
      </c>
      <c r="S47" s="30">
        <v>1</v>
      </c>
      <c r="T47" s="47">
        <v>0.92</v>
      </c>
      <c r="U47" s="48" t="s">
        <v>84</v>
      </c>
      <c r="V47" s="49"/>
    </row>
    <row r="48" spans="1:22" s="16" customFormat="1" ht="25.5" x14ac:dyDescent="0.2">
      <c r="A48" s="43">
        <v>13</v>
      </c>
      <c r="B48" s="44">
        <v>43545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29" t="s">
        <v>29</v>
      </c>
      <c r="O48" s="45"/>
      <c r="P48" s="34" t="s">
        <v>74</v>
      </c>
      <c r="Q48" s="46">
        <v>75.19</v>
      </c>
      <c r="R48" s="34" t="s">
        <v>30</v>
      </c>
      <c r="S48" s="30">
        <v>1</v>
      </c>
      <c r="T48" s="47">
        <v>75.19</v>
      </c>
      <c r="U48" s="48" t="s">
        <v>77</v>
      </c>
      <c r="V48" s="49"/>
    </row>
    <row r="49" spans="1:22" s="16" customFormat="1" ht="25.5" x14ac:dyDescent="0.2">
      <c r="A49" s="43">
        <v>14</v>
      </c>
      <c r="B49" s="44">
        <v>43546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29" t="s">
        <v>29</v>
      </c>
      <c r="O49" s="45"/>
      <c r="P49" s="34" t="s">
        <v>74</v>
      </c>
      <c r="Q49" s="46">
        <v>9.2200000000000006</v>
      </c>
      <c r="R49" s="34" t="s">
        <v>30</v>
      </c>
      <c r="S49" s="30">
        <v>1</v>
      </c>
      <c r="T49" s="47">
        <v>9.2200000000000006</v>
      </c>
      <c r="U49" s="48" t="s">
        <v>85</v>
      </c>
      <c r="V49" s="49"/>
    </row>
    <row r="50" spans="1:22" s="16" customFormat="1" ht="25.5" x14ac:dyDescent="0.2">
      <c r="A50" s="43">
        <v>15</v>
      </c>
      <c r="B50" s="44">
        <v>43547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29" t="s">
        <v>29</v>
      </c>
      <c r="O50" s="45"/>
      <c r="P50" s="34" t="s">
        <v>74</v>
      </c>
      <c r="Q50" s="46">
        <v>28.78</v>
      </c>
      <c r="R50" s="34" t="s">
        <v>30</v>
      </c>
      <c r="S50" s="30">
        <v>1</v>
      </c>
      <c r="T50" s="47">
        <v>28.78</v>
      </c>
      <c r="U50" s="48" t="s">
        <v>77</v>
      </c>
      <c r="V50" s="49"/>
    </row>
    <row r="51" spans="1:22" s="16" customFormat="1" ht="25.5" x14ac:dyDescent="0.2">
      <c r="A51" s="43">
        <v>16</v>
      </c>
      <c r="B51" s="44">
        <v>43549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29" t="s">
        <v>29</v>
      </c>
      <c r="O51" s="45"/>
      <c r="P51" s="34" t="s">
        <v>74</v>
      </c>
      <c r="Q51" s="46">
        <v>4.2300000000000004</v>
      </c>
      <c r="R51" s="34" t="s">
        <v>30</v>
      </c>
      <c r="S51" s="30">
        <v>1</v>
      </c>
      <c r="T51" s="47">
        <v>4.2300000000000004</v>
      </c>
      <c r="U51" s="48" t="s">
        <v>77</v>
      </c>
      <c r="V51" s="49"/>
    </row>
    <row r="52" spans="1:22" s="16" customFormat="1" ht="25.5" x14ac:dyDescent="0.2">
      <c r="A52" s="43">
        <v>17</v>
      </c>
      <c r="B52" s="44">
        <v>43552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29" t="s">
        <v>29</v>
      </c>
      <c r="O52" s="45"/>
      <c r="P52" s="34" t="s">
        <v>74</v>
      </c>
      <c r="Q52" s="46">
        <v>3.4</v>
      </c>
      <c r="R52" s="34" t="s">
        <v>30</v>
      </c>
      <c r="S52" s="30">
        <v>1</v>
      </c>
      <c r="T52" s="47">
        <v>3.4</v>
      </c>
      <c r="U52" s="48" t="s">
        <v>86</v>
      </c>
      <c r="V52" s="49"/>
    </row>
    <row r="53" spans="1:22" s="16" customFormat="1" ht="25.5" x14ac:dyDescent="0.2">
      <c r="A53" s="43">
        <v>18</v>
      </c>
      <c r="B53" s="44">
        <v>43554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29" t="s">
        <v>29</v>
      </c>
      <c r="O53" s="45"/>
      <c r="P53" s="34" t="s">
        <v>74</v>
      </c>
      <c r="Q53" s="46">
        <v>1.48</v>
      </c>
      <c r="R53" s="34" t="s">
        <v>30</v>
      </c>
      <c r="S53" s="30">
        <v>1</v>
      </c>
      <c r="T53" s="47">
        <v>1.48</v>
      </c>
      <c r="U53" s="48" t="s">
        <v>87</v>
      </c>
      <c r="V53" s="49"/>
    </row>
    <row r="54" spans="1:22" s="16" customFormat="1" ht="25.5" x14ac:dyDescent="0.2">
      <c r="A54" s="43">
        <v>19</v>
      </c>
      <c r="B54" s="44">
        <v>43554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29" t="s">
        <v>29</v>
      </c>
      <c r="O54" s="45"/>
      <c r="P54" s="34" t="s">
        <v>74</v>
      </c>
      <c r="Q54" s="46" t="s">
        <v>88</v>
      </c>
      <c r="R54" s="34" t="s">
        <v>30</v>
      </c>
      <c r="S54" s="30">
        <v>1</v>
      </c>
      <c r="T54" s="47" t="s">
        <v>88</v>
      </c>
      <c r="U54" s="48" t="s">
        <v>77</v>
      </c>
      <c r="V54" s="49"/>
    </row>
    <row r="55" spans="1:22" s="16" customFormat="1" ht="25.5" x14ac:dyDescent="0.2">
      <c r="A55" s="43">
        <v>20</v>
      </c>
      <c r="B55" s="44">
        <v>43555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29" t="s">
        <v>29</v>
      </c>
      <c r="O55" s="45"/>
      <c r="P55" s="34" t="s">
        <v>74</v>
      </c>
      <c r="Q55" s="46">
        <v>3.13</v>
      </c>
      <c r="R55" s="34" t="s">
        <v>30</v>
      </c>
      <c r="S55" s="30">
        <v>1</v>
      </c>
      <c r="T55" s="47">
        <v>3.13</v>
      </c>
      <c r="U55" s="48" t="s">
        <v>76</v>
      </c>
      <c r="V55" s="49"/>
    </row>
    <row r="56" spans="1:22" s="16" customFormat="1" ht="25.5" x14ac:dyDescent="0.2">
      <c r="A56" s="43">
        <v>21</v>
      </c>
      <c r="B56" s="44">
        <v>43555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29" t="s">
        <v>29</v>
      </c>
      <c r="O56" s="45"/>
      <c r="P56" s="34" t="s">
        <v>74</v>
      </c>
      <c r="Q56" s="46">
        <v>0.5</v>
      </c>
      <c r="R56" s="34" t="s">
        <v>30</v>
      </c>
      <c r="S56" s="30">
        <v>1</v>
      </c>
      <c r="T56" s="47">
        <v>0.5</v>
      </c>
      <c r="U56" s="48" t="s">
        <v>89</v>
      </c>
      <c r="V56" s="49"/>
    </row>
    <row r="57" spans="1:22" s="16" customFormat="1" ht="12.75" x14ac:dyDescent="0.2">
      <c r="A57" s="43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29"/>
      <c r="O57" s="45"/>
      <c r="P57" s="34"/>
      <c r="Q57" s="46"/>
      <c r="R57" s="34"/>
      <c r="S57" s="30"/>
      <c r="T57" s="47"/>
      <c r="U57" s="48"/>
      <c r="V57" s="49"/>
    </row>
    <row r="58" spans="1:22" s="50" customFormat="1" ht="12.75" x14ac:dyDescent="0.2">
      <c r="A58" s="77" t="s">
        <v>90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</row>
    <row r="59" spans="1:22" s="50" customFormat="1" ht="25.5" x14ac:dyDescent="0.2">
      <c r="A59" s="43">
        <v>1</v>
      </c>
      <c r="B59" s="44">
        <v>43525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29" t="s">
        <v>29</v>
      </c>
      <c r="O59" s="45"/>
      <c r="P59" s="48" t="s">
        <v>91</v>
      </c>
      <c r="Q59" s="46">
        <v>1.3</v>
      </c>
      <c r="R59" s="34" t="s">
        <v>30</v>
      </c>
      <c r="S59" s="30">
        <v>1</v>
      </c>
      <c r="T59" s="47">
        <v>1.3</v>
      </c>
      <c r="U59" s="48" t="s">
        <v>92</v>
      </c>
      <c r="V59" s="48"/>
    </row>
    <row r="60" spans="1:22" s="50" customFormat="1" ht="25.5" x14ac:dyDescent="0.2">
      <c r="A60" s="43">
        <v>2</v>
      </c>
      <c r="B60" s="44">
        <v>43525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29" t="s">
        <v>29</v>
      </c>
      <c r="O60" s="45"/>
      <c r="P60" s="48" t="s">
        <v>91</v>
      </c>
      <c r="Q60" s="46">
        <v>2.73</v>
      </c>
      <c r="R60" s="34" t="s">
        <v>30</v>
      </c>
      <c r="S60" s="30">
        <v>1</v>
      </c>
      <c r="T60" s="47">
        <v>2.73</v>
      </c>
      <c r="U60" s="48" t="s">
        <v>93</v>
      </c>
      <c r="V60" s="48"/>
    </row>
    <row r="61" spans="1:22" s="50" customFormat="1" ht="25.5" x14ac:dyDescent="0.2">
      <c r="A61" s="43">
        <v>3</v>
      </c>
      <c r="B61" s="44">
        <v>43525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29" t="s">
        <v>29</v>
      </c>
      <c r="O61" s="45"/>
      <c r="P61" s="48" t="s">
        <v>91</v>
      </c>
      <c r="Q61" s="46">
        <v>0.7</v>
      </c>
      <c r="R61" s="34" t="s">
        <v>30</v>
      </c>
      <c r="S61" s="30">
        <v>1</v>
      </c>
      <c r="T61" s="47">
        <v>0.7</v>
      </c>
      <c r="U61" s="48" t="s">
        <v>94</v>
      </c>
      <c r="V61" s="48"/>
    </row>
    <row r="62" spans="1:22" s="50" customFormat="1" ht="25.5" x14ac:dyDescent="0.2">
      <c r="A62" s="43">
        <v>4</v>
      </c>
      <c r="B62" s="44">
        <v>43530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29" t="s">
        <v>29</v>
      </c>
      <c r="O62" s="45"/>
      <c r="P62" s="48" t="s">
        <v>91</v>
      </c>
      <c r="Q62" s="46">
        <v>0.63</v>
      </c>
      <c r="R62" s="34" t="s">
        <v>30</v>
      </c>
      <c r="S62" s="30">
        <v>1</v>
      </c>
      <c r="T62" s="47">
        <v>0.63</v>
      </c>
      <c r="U62" s="48" t="s">
        <v>95</v>
      </c>
      <c r="V62" s="48"/>
    </row>
    <row r="63" spans="1:22" s="50" customFormat="1" ht="25.5" x14ac:dyDescent="0.2">
      <c r="A63" s="43">
        <v>5</v>
      </c>
      <c r="B63" s="44">
        <v>43543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29" t="s">
        <v>29</v>
      </c>
      <c r="O63" s="45"/>
      <c r="P63" s="48" t="s">
        <v>91</v>
      </c>
      <c r="Q63" s="46">
        <v>9.7799999999999994</v>
      </c>
      <c r="R63" s="34" t="s">
        <v>30</v>
      </c>
      <c r="S63" s="30">
        <v>1</v>
      </c>
      <c r="T63" s="47">
        <v>9.7799999999999994</v>
      </c>
      <c r="U63" s="48" t="s">
        <v>96</v>
      </c>
      <c r="V63" s="48"/>
    </row>
    <row r="64" spans="1:22" s="50" customFormat="1" ht="25.5" x14ac:dyDescent="0.2">
      <c r="A64" s="43">
        <v>6</v>
      </c>
      <c r="B64" s="44">
        <v>43555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29" t="s">
        <v>29</v>
      </c>
      <c r="O64" s="45"/>
      <c r="P64" s="48" t="s">
        <v>91</v>
      </c>
      <c r="Q64" s="46">
        <v>6</v>
      </c>
      <c r="R64" s="34" t="s">
        <v>30</v>
      </c>
      <c r="S64" s="30">
        <v>1</v>
      </c>
      <c r="T64" s="47">
        <v>6</v>
      </c>
      <c r="U64" s="48" t="s">
        <v>97</v>
      </c>
      <c r="V64" s="48"/>
    </row>
    <row r="65" spans="1:22" s="50" customFormat="1" ht="25.5" x14ac:dyDescent="0.2">
      <c r="A65" s="43">
        <v>7</v>
      </c>
      <c r="B65" s="44">
        <v>43555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29" t="s">
        <v>29</v>
      </c>
      <c r="O65" s="45"/>
      <c r="P65" s="48" t="s">
        <v>91</v>
      </c>
      <c r="Q65" s="46">
        <v>5.67</v>
      </c>
      <c r="R65" s="34" t="s">
        <v>30</v>
      </c>
      <c r="S65" s="30">
        <v>1</v>
      </c>
      <c r="T65" s="47">
        <v>5.67</v>
      </c>
      <c r="U65" s="48" t="s">
        <v>98</v>
      </c>
      <c r="V65" s="48"/>
    </row>
    <row r="66" spans="1:22" s="50" customFormat="1" ht="25.5" x14ac:dyDescent="0.2">
      <c r="A66" s="43">
        <v>8</v>
      </c>
      <c r="B66" s="44">
        <v>43555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29" t="s">
        <v>29</v>
      </c>
      <c r="O66" s="45"/>
      <c r="P66" s="48" t="s">
        <v>91</v>
      </c>
      <c r="Q66" s="46">
        <v>3.86</v>
      </c>
      <c r="R66" s="34" t="s">
        <v>30</v>
      </c>
      <c r="S66" s="30">
        <v>1</v>
      </c>
      <c r="T66" s="47">
        <v>3.86</v>
      </c>
      <c r="U66" s="48" t="s">
        <v>99</v>
      </c>
      <c r="V66" s="48"/>
    </row>
    <row r="67" spans="1:22" s="50" customFormat="1" ht="25.5" x14ac:dyDescent="0.2">
      <c r="A67" s="43">
        <v>9</v>
      </c>
      <c r="B67" s="44">
        <v>43555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29" t="s">
        <v>29</v>
      </c>
      <c r="O67" s="45"/>
      <c r="P67" s="48" t="s">
        <v>91</v>
      </c>
      <c r="Q67" s="46">
        <v>0.99</v>
      </c>
      <c r="R67" s="34" t="s">
        <v>30</v>
      </c>
      <c r="S67" s="30">
        <v>1</v>
      </c>
      <c r="T67" s="47">
        <v>0.99</v>
      </c>
      <c r="U67" s="48" t="s">
        <v>100</v>
      </c>
      <c r="V67" s="48"/>
    </row>
    <row r="68" spans="1:22" s="50" customFormat="1" ht="25.5" x14ac:dyDescent="0.2">
      <c r="A68" s="43">
        <v>10</v>
      </c>
      <c r="B68" s="44">
        <v>43555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29" t="s">
        <v>29</v>
      </c>
      <c r="O68" s="45"/>
      <c r="P68" s="48" t="s">
        <v>91</v>
      </c>
      <c r="Q68" s="46">
        <v>2.0499999999999998</v>
      </c>
      <c r="R68" s="34" t="s">
        <v>30</v>
      </c>
      <c r="S68" s="30">
        <v>1</v>
      </c>
      <c r="T68" s="47">
        <v>2.0499999999999998</v>
      </c>
      <c r="U68" s="48" t="s">
        <v>93</v>
      </c>
      <c r="V68" s="48"/>
    </row>
    <row r="69" spans="1:22" s="50" customFormat="1" ht="25.5" x14ac:dyDescent="0.2">
      <c r="A69" s="43">
        <v>11</v>
      </c>
      <c r="B69" s="44">
        <v>43555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29" t="s">
        <v>29</v>
      </c>
      <c r="O69" s="45"/>
      <c r="P69" s="48" t="s">
        <v>91</v>
      </c>
      <c r="Q69" s="46">
        <v>0.34</v>
      </c>
      <c r="R69" s="34" t="s">
        <v>30</v>
      </c>
      <c r="S69" s="30">
        <v>1</v>
      </c>
      <c r="T69" s="47">
        <v>0.34</v>
      </c>
      <c r="U69" s="48" t="s">
        <v>101</v>
      </c>
      <c r="V69" s="48"/>
    </row>
    <row r="70" spans="1:22" s="50" customFormat="1" ht="25.5" x14ac:dyDescent="0.2">
      <c r="A70" s="43">
        <v>12</v>
      </c>
      <c r="B70" s="44">
        <v>43555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29" t="s">
        <v>29</v>
      </c>
      <c r="O70" s="45"/>
      <c r="P70" s="48" t="s">
        <v>91</v>
      </c>
      <c r="Q70" s="46">
        <v>86</v>
      </c>
      <c r="R70" s="34" t="s">
        <v>30</v>
      </c>
      <c r="S70" s="30">
        <v>1</v>
      </c>
      <c r="T70" s="47">
        <v>86</v>
      </c>
      <c r="U70" s="48" t="s">
        <v>102</v>
      </c>
      <c r="V70" s="48"/>
    </row>
    <row r="71" spans="1:22" s="50" customFormat="1" ht="25.5" x14ac:dyDescent="0.2">
      <c r="A71" s="43">
        <v>13</v>
      </c>
      <c r="B71" s="44">
        <v>43555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29" t="s">
        <v>29</v>
      </c>
      <c r="O71" s="45"/>
      <c r="P71" s="48" t="s">
        <v>91</v>
      </c>
      <c r="Q71" s="46">
        <v>0.85</v>
      </c>
      <c r="R71" s="34" t="s">
        <v>30</v>
      </c>
      <c r="S71" s="30">
        <v>1</v>
      </c>
      <c r="T71" s="47">
        <v>0.85</v>
      </c>
      <c r="U71" s="48" t="s">
        <v>94</v>
      </c>
      <c r="V71" s="48"/>
    </row>
    <row r="72" spans="1:22" s="50" customFormat="1" ht="25.5" x14ac:dyDescent="0.2">
      <c r="A72" s="43">
        <v>14</v>
      </c>
      <c r="B72" s="44">
        <v>43555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29" t="s">
        <v>29</v>
      </c>
      <c r="O72" s="45"/>
      <c r="P72" s="48" t="s">
        <v>91</v>
      </c>
      <c r="Q72" s="46">
        <v>0.9</v>
      </c>
      <c r="R72" s="34" t="s">
        <v>30</v>
      </c>
      <c r="S72" s="30">
        <v>1</v>
      </c>
      <c r="T72" s="47">
        <v>0.9</v>
      </c>
      <c r="U72" s="48" t="s">
        <v>103</v>
      </c>
      <c r="V72" s="48"/>
    </row>
    <row r="73" spans="1:22" s="50" customFormat="1" ht="12.75" customHeight="1" x14ac:dyDescent="0.2">
      <c r="A73" s="80" t="s">
        <v>104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2"/>
      <c r="V73" s="48"/>
    </row>
    <row r="74" spans="1:22" s="50" customFormat="1" ht="12.75" x14ac:dyDescent="0.2">
      <c r="A74" s="43">
        <v>1</v>
      </c>
      <c r="B74" s="44">
        <v>43555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29" t="s">
        <v>29</v>
      </c>
      <c r="O74" s="45"/>
      <c r="P74" s="48" t="s">
        <v>104</v>
      </c>
      <c r="Q74" s="46">
        <v>1243.26</v>
      </c>
      <c r="R74" s="34" t="s">
        <v>30</v>
      </c>
      <c r="S74" s="30">
        <v>1</v>
      </c>
      <c r="T74" s="47">
        <v>1243.26</v>
      </c>
      <c r="U74" s="48" t="s">
        <v>105</v>
      </c>
      <c r="V74" s="48"/>
    </row>
    <row r="75" spans="1:22" s="50" customFormat="1" ht="12.75" x14ac:dyDescent="0.2"/>
    <row r="76" spans="1:22" s="50" customFormat="1" ht="12.75" x14ac:dyDescent="0.2"/>
    <row r="77" spans="1:22" s="50" customFormat="1" ht="12.75" x14ac:dyDescent="0.2"/>
    <row r="78" spans="1:22" s="50" customFormat="1" ht="12.75" x14ac:dyDescent="0.2"/>
    <row r="79" spans="1:22" s="50" customFormat="1" ht="12.75" x14ac:dyDescent="0.2"/>
    <row r="80" spans="1:22" s="50" customFormat="1" ht="12.75" x14ac:dyDescent="0.2"/>
    <row r="81" spans="1:22" s="50" customFormat="1" ht="12.75" x14ac:dyDescent="0.2"/>
    <row r="82" spans="1:22" s="51" customFormat="1" ht="17.25" customHeight="1" x14ac:dyDescent="0.2"/>
    <row r="83" spans="1:22" s="50" customFormat="1" ht="12.75" x14ac:dyDescent="0.2"/>
    <row r="84" spans="1:22" s="51" customFormat="1" ht="16.5" customHeight="1" x14ac:dyDescent="0.2"/>
    <row r="85" spans="1:22" s="50" customFormat="1" ht="12.75" x14ac:dyDescent="0.2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/>
      <c r="Q85" s="55"/>
      <c r="R85" s="54"/>
      <c r="S85" s="52"/>
      <c r="T85" s="56"/>
      <c r="U85" s="54"/>
      <c r="V85" s="54"/>
    </row>
    <row r="86" spans="1:22" s="50" customFormat="1" ht="12.75" x14ac:dyDescent="0.2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  <c r="Q86" s="55"/>
      <c r="R86" s="54"/>
      <c r="S86" s="52"/>
      <c r="T86" s="56"/>
      <c r="U86" s="54"/>
      <c r="V86" s="54"/>
    </row>
    <row r="87" spans="1:22" s="50" customFormat="1" ht="12.75" x14ac:dyDescent="0.2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  <c r="Q87" s="55"/>
      <c r="R87" s="54"/>
      <c r="S87" s="52"/>
      <c r="T87" s="56"/>
      <c r="U87" s="54"/>
      <c r="V87" s="54"/>
    </row>
    <row r="88" spans="1:22" s="50" customFormat="1" ht="12.75" x14ac:dyDescent="0.2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  <c r="Q88" s="55"/>
      <c r="R88" s="54"/>
      <c r="S88" s="52"/>
      <c r="T88" s="56"/>
      <c r="U88" s="54"/>
      <c r="V88" s="54"/>
    </row>
    <row r="89" spans="1:22" s="50" customFormat="1" ht="12.75" x14ac:dyDescent="0.2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  <c r="Q89" s="55"/>
      <c r="R89" s="54"/>
      <c r="S89" s="52"/>
      <c r="T89" s="56"/>
      <c r="U89" s="54"/>
      <c r="V89" s="54"/>
    </row>
    <row r="90" spans="1:22" s="50" customFormat="1" ht="12.75" x14ac:dyDescent="0.2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  <c r="Q90" s="55"/>
      <c r="R90" s="54"/>
      <c r="S90" s="52"/>
      <c r="T90" s="56"/>
      <c r="U90" s="54"/>
      <c r="V90" s="54"/>
    </row>
    <row r="91" spans="1:22" s="50" customFormat="1" ht="12.75" x14ac:dyDescent="0.2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  <c r="Q91" s="55"/>
      <c r="R91" s="54"/>
      <c r="S91" s="52"/>
      <c r="T91" s="56"/>
      <c r="U91" s="54"/>
      <c r="V91" s="54"/>
    </row>
    <row r="92" spans="1:22" s="50" customFormat="1" ht="12.75" x14ac:dyDescent="0.2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  <c r="Q92" s="55"/>
      <c r="R92" s="54"/>
      <c r="S92" s="52"/>
      <c r="T92" s="56"/>
      <c r="U92" s="54"/>
      <c r="V92" s="54"/>
    </row>
    <row r="93" spans="1:22" s="51" customFormat="1" ht="20.100000000000001" customHeight="1" x14ac:dyDescent="0.2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spans="1:22" s="50" customFormat="1" ht="12.75" x14ac:dyDescent="0.2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4"/>
      <c r="Q94" s="55"/>
      <c r="R94" s="54"/>
      <c r="S94" s="52"/>
      <c r="T94" s="56"/>
      <c r="U94" s="54"/>
      <c r="V94" s="54"/>
    </row>
    <row r="95" spans="1:22" s="50" customFormat="1" ht="12.75" x14ac:dyDescent="0.2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/>
      <c r="Q95" s="55"/>
      <c r="R95" s="54"/>
      <c r="S95" s="52"/>
      <c r="T95" s="56"/>
      <c r="U95" s="54"/>
      <c r="V95" s="54"/>
    </row>
    <row r="96" spans="1:22" s="50" customFormat="1" ht="12.75" x14ac:dyDescent="0.2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4"/>
      <c r="Q96" s="55"/>
      <c r="R96" s="54"/>
      <c r="S96" s="52"/>
      <c r="T96" s="56"/>
      <c r="U96" s="54"/>
      <c r="V96" s="54"/>
    </row>
    <row r="97" spans="1:22" s="50" customFormat="1" ht="12.75" x14ac:dyDescent="0.2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  <c r="Q97" s="55"/>
      <c r="R97" s="54"/>
      <c r="S97" s="52"/>
      <c r="T97" s="56"/>
      <c r="U97" s="54"/>
      <c r="V97" s="54"/>
    </row>
    <row r="98" spans="1:22" s="50" customFormat="1" ht="12.75" x14ac:dyDescent="0.2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4"/>
      <c r="Q98" s="55"/>
      <c r="R98" s="54"/>
      <c r="S98" s="52"/>
      <c r="T98" s="56"/>
      <c r="U98" s="54"/>
      <c r="V98" s="54"/>
    </row>
    <row r="99" spans="1:22" s="50" customFormat="1" ht="12.75" x14ac:dyDescent="0.2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  <c r="Q99" s="55"/>
      <c r="R99" s="54"/>
      <c r="S99" s="52"/>
      <c r="T99" s="56"/>
      <c r="U99" s="54"/>
      <c r="V99" s="54"/>
    </row>
    <row r="100" spans="1:22" s="50" customFormat="1" ht="12.75" x14ac:dyDescent="0.2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4"/>
      <c r="Q100" s="55"/>
      <c r="R100" s="54"/>
      <c r="S100" s="52"/>
      <c r="T100" s="56"/>
      <c r="U100" s="54"/>
      <c r="V100" s="54"/>
    </row>
    <row r="101" spans="1:22" s="50" customFormat="1" ht="12.75" x14ac:dyDescent="0.2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4"/>
      <c r="Q101" s="55"/>
      <c r="R101" s="54"/>
      <c r="S101" s="52"/>
      <c r="T101" s="56"/>
      <c r="U101" s="54"/>
      <c r="V101" s="54"/>
    </row>
    <row r="102" spans="1:22" s="50" customFormat="1" ht="20.25" customHeight="1" x14ac:dyDescent="0.2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4"/>
      <c r="Q102" s="55"/>
      <c r="R102" s="54"/>
      <c r="S102" s="52"/>
      <c r="T102" s="56"/>
      <c r="U102" s="54"/>
      <c r="V102" s="54"/>
    </row>
    <row r="103" spans="1:22" s="50" customFormat="1" ht="95.25" customHeight="1" x14ac:dyDescent="0.2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4"/>
      <c r="Q103" s="55"/>
      <c r="R103" s="54"/>
      <c r="S103" s="52"/>
      <c r="T103" s="56"/>
      <c r="U103" s="54"/>
      <c r="V103" s="54"/>
    </row>
    <row r="104" spans="1:22" s="50" customFormat="1" ht="12.75" x14ac:dyDescent="0.2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4"/>
      <c r="Q104" s="55"/>
      <c r="R104" s="54"/>
      <c r="S104" s="52"/>
      <c r="T104" s="56"/>
      <c r="U104" s="54"/>
      <c r="V104" s="54"/>
    </row>
    <row r="105" spans="1:22" s="50" customFormat="1" ht="12.75" x14ac:dyDescent="0.2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4"/>
      <c r="Q105" s="55"/>
      <c r="R105" s="54"/>
      <c r="S105" s="52"/>
      <c r="T105" s="56"/>
      <c r="U105" s="54"/>
      <c r="V105" s="54"/>
    </row>
    <row r="106" spans="1:22" s="50" customFormat="1" ht="12.75" x14ac:dyDescent="0.2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4"/>
      <c r="Q106" s="55"/>
      <c r="R106" s="54"/>
      <c r="S106" s="52"/>
      <c r="T106" s="56"/>
      <c r="U106" s="54"/>
      <c r="V106" s="54"/>
    </row>
    <row r="107" spans="1:22" s="50" customFormat="1" ht="12.75" x14ac:dyDescent="0.2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/>
      <c r="Q107" s="55"/>
      <c r="R107" s="54"/>
      <c r="S107" s="52"/>
      <c r="T107" s="56"/>
      <c r="U107" s="54"/>
      <c r="V107" s="54"/>
    </row>
    <row r="108" spans="1:22" s="50" customFormat="1" ht="12.75" x14ac:dyDescent="0.2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4"/>
      <c r="Q108" s="55"/>
      <c r="R108" s="54"/>
      <c r="S108" s="52"/>
      <c r="T108" s="56"/>
      <c r="U108" s="54"/>
      <c r="V108" s="54"/>
    </row>
    <row r="109" spans="1:22" s="50" customFormat="1" ht="12.75" x14ac:dyDescent="0.2">
      <c r="A109" s="52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4"/>
      <c r="Q109" s="55"/>
      <c r="R109" s="54"/>
      <c r="S109" s="52"/>
      <c r="T109" s="56"/>
      <c r="U109" s="54"/>
      <c r="V109" s="54"/>
    </row>
    <row r="110" spans="1:22" s="50" customFormat="1" ht="12.75" x14ac:dyDescent="0.2">
      <c r="A110" s="52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4"/>
      <c r="Q110" s="55"/>
      <c r="R110" s="54"/>
      <c r="S110" s="52"/>
      <c r="T110" s="56"/>
      <c r="U110" s="54"/>
      <c r="V110" s="54"/>
    </row>
    <row r="111" spans="1:22" s="50" customFormat="1" ht="12.75" x14ac:dyDescent="0.2">
      <c r="A111" s="52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4"/>
      <c r="Q111" s="55"/>
      <c r="R111" s="54"/>
      <c r="S111" s="52"/>
      <c r="T111" s="56"/>
      <c r="U111" s="54"/>
      <c r="V111" s="54"/>
    </row>
    <row r="112" spans="1:22" s="50" customFormat="1" ht="12.75" x14ac:dyDescent="0.2">
      <c r="A112" s="52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4"/>
      <c r="Q112" s="55"/>
      <c r="R112" s="54"/>
      <c r="S112" s="52"/>
      <c r="T112" s="56"/>
      <c r="U112" s="54"/>
      <c r="V112" s="54"/>
    </row>
    <row r="113" spans="1:22" s="50" customFormat="1" ht="12.75" x14ac:dyDescent="0.2">
      <c r="A113" s="52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4"/>
      <c r="Q113" s="55"/>
      <c r="R113" s="54"/>
      <c r="S113" s="52"/>
      <c r="T113" s="56"/>
      <c r="U113" s="54"/>
      <c r="V113" s="54"/>
    </row>
    <row r="114" spans="1:22" s="50" customFormat="1" ht="12.75" x14ac:dyDescent="0.2">
      <c r="A114" s="52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4"/>
      <c r="Q114" s="55"/>
      <c r="R114" s="54"/>
      <c r="S114" s="52"/>
      <c r="T114" s="56"/>
      <c r="U114" s="54"/>
      <c r="V114" s="54"/>
    </row>
    <row r="115" spans="1:22" s="50" customFormat="1" ht="12.75" x14ac:dyDescent="0.2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4"/>
      <c r="Q115" s="55"/>
      <c r="R115" s="54"/>
      <c r="S115" s="52"/>
      <c r="T115" s="56"/>
      <c r="U115" s="54"/>
      <c r="V115" s="54"/>
    </row>
    <row r="116" spans="1:22" s="50" customFormat="1" ht="12.75" x14ac:dyDescent="0.2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4"/>
      <c r="Q116" s="55"/>
      <c r="R116" s="54"/>
      <c r="S116" s="52"/>
      <c r="T116" s="56"/>
      <c r="U116" s="54"/>
      <c r="V116" s="54"/>
    </row>
    <row r="117" spans="1:22" s="50" customFormat="1" ht="12.75" x14ac:dyDescent="0.2">
      <c r="A117" s="52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4"/>
      <c r="Q117" s="55"/>
      <c r="R117" s="54"/>
      <c r="S117" s="52"/>
      <c r="T117" s="56"/>
      <c r="U117" s="54"/>
      <c r="V117" s="54"/>
    </row>
    <row r="118" spans="1:22" s="50" customFormat="1" ht="21" customHeight="1" x14ac:dyDescent="0.2">
      <c r="A118" s="52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4"/>
      <c r="Q118" s="55"/>
      <c r="R118" s="54"/>
      <c r="S118" s="52"/>
      <c r="T118" s="56"/>
      <c r="U118" s="54"/>
      <c r="V118" s="54"/>
    </row>
    <row r="119" spans="1:22" s="50" customFormat="1" ht="12.75" x14ac:dyDescent="0.2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4"/>
      <c r="Q119" s="55"/>
      <c r="R119" s="54"/>
      <c r="S119" s="52"/>
      <c r="T119" s="56"/>
      <c r="U119" s="54"/>
      <c r="V119" s="54"/>
    </row>
    <row r="120" spans="1:22" s="50" customFormat="1" ht="12.75" x14ac:dyDescent="0.2">
      <c r="A120" s="52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4"/>
      <c r="Q120" s="55"/>
      <c r="R120" s="54"/>
      <c r="S120" s="52"/>
      <c r="T120" s="56"/>
      <c r="U120" s="54"/>
      <c r="V120" s="54"/>
    </row>
    <row r="121" spans="1:22" s="50" customFormat="1" ht="12.75" x14ac:dyDescent="0.2">
      <c r="A121" s="52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4"/>
      <c r="Q121" s="55"/>
      <c r="R121" s="54"/>
      <c r="S121" s="52"/>
      <c r="T121" s="56"/>
      <c r="U121" s="54"/>
      <c r="V121" s="54"/>
    </row>
    <row r="122" spans="1:22" s="50" customFormat="1" ht="12.75" x14ac:dyDescent="0.2">
      <c r="A122" s="52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4"/>
      <c r="Q122" s="55"/>
      <c r="R122" s="54"/>
      <c r="S122" s="52"/>
      <c r="T122" s="56"/>
      <c r="U122" s="54"/>
      <c r="V122" s="54"/>
    </row>
    <row r="123" spans="1:22" s="50" customFormat="1" ht="12.75" x14ac:dyDescent="0.2">
      <c r="A123" s="52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4"/>
      <c r="Q123" s="55"/>
      <c r="R123" s="54"/>
      <c r="S123" s="52"/>
      <c r="T123" s="56"/>
      <c r="U123" s="54"/>
      <c r="V123" s="54"/>
    </row>
    <row r="124" spans="1:22" s="50" customFormat="1" ht="12.75" x14ac:dyDescent="0.2">
      <c r="A124" s="52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4"/>
      <c r="Q124" s="55"/>
      <c r="R124" s="54"/>
      <c r="S124" s="52"/>
      <c r="T124" s="56"/>
      <c r="U124" s="54"/>
      <c r="V124" s="54"/>
    </row>
    <row r="125" spans="1:22" s="50" customFormat="1" ht="12.75" x14ac:dyDescent="0.2">
      <c r="A125" s="52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4"/>
      <c r="Q125" s="55"/>
      <c r="R125" s="54"/>
      <c r="S125" s="52"/>
      <c r="T125" s="56"/>
      <c r="U125" s="54"/>
      <c r="V125" s="54"/>
    </row>
    <row r="126" spans="1:22" s="50" customFormat="1" ht="12.75" x14ac:dyDescent="0.2">
      <c r="A126" s="52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4"/>
      <c r="Q126" s="55"/>
      <c r="R126" s="54"/>
      <c r="S126" s="52"/>
      <c r="T126" s="56"/>
      <c r="U126" s="54"/>
      <c r="V126" s="54"/>
    </row>
    <row r="127" spans="1:22" s="50" customFormat="1" ht="12.75" x14ac:dyDescent="0.2">
      <c r="A127" s="52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4"/>
      <c r="Q127" s="55"/>
      <c r="R127" s="54"/>
      <c r="S127" s="52"/>
      <c r="T127" s="56"/>
      <c r="U127" s="54"/>
      <c r="V127" s="54"/>
    </row>
  </sheetData>
  <mergeCells count="29">
    <mergeCell ref="A58:V58"/>
    <mergeCell ref="A73:U73"/>
    <mergeCell ref="A93:V93"/>
    <mergeCell ref="K12:L12"/>
    <mergeCell ref="N12:N13"/>
    <mergeCell ref="O12:O13"/>
    <mergeCell ref="A15:V15"/>
    <mergeCell ref="A33:U33"/>
    <mergeCell ref="A35:V35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</mergeCells>
  <pageMargins left="0.75" right="1" top="0.75" bottom="1" header="0.5" footer="0.5"/>
  <pageSetup paperSize="9"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86"/>
  <sheetViews>
    <sheetView view="pageBreakPreview" zoomScale="85" zoomScaleNormal="85" zoomScaleSheetLayoutView="85" workbookViewId="0">
      <pane xSplit="2" topLeftCell="N1" activePane="topRight" state="frozen"/>
      <selection pane="topRight" activeCell="O8" sqref="O8"/>
    </sheetView>
  </sheetViews>
  <sheetFormatPr defaultColWidth="10.5" defaultRowHeight="11.45" customHeight="1" x14ac:dyDescent="0.2"/>
  <cols>
    <col min="1" max="1" width="5.83203125" style="57" customWidth="1"/>
    <col min="2" max="2" width="14.33203125" style="57" customWidth="1"/>
    <col min="3" max="15" width="11.83203125" style="57" customWidth="1"/>
    <col min="16" max="16" width="53.33203125" style="57" customWidth="1"/>
    <col min="17" max="17" width="21.5" style="57" customWidth="1"/>
    <col min="18" max="18" width="20.5" style="57" customWidth="1"/>
    <col min="19" max="19" width="13.1640625" style="57" customWidth="1"/>
    <col min="20" max="20" width="21.5" style="57" customWidth="1"/>
    <col min="21" max="21" width="41.83203125" style="57" customWidth="1"/>
    <col min="22" max="22" width="25.83203125" style="57" customWidth="1"/>
    <col min="23" max="16384" width="10.5" style="28"/>
  </cols>
  <sheetData>
    <row r="1" spans="1:22" s="26" customFormat="1" ht="12.7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4"/>
      <c r="R1" s="22"/>
      <c r="S1" s="22"/>
      <c r="T1" s="22"/>
      <c r="U1" s="22"/>
      <c r="V1" s="25" t="s">
        <v>31</v>
      </c>
    </row>
    <row r="2" spans="1:22" s="26" customFormat="1" ht="12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4"/>
      <c r="R2" s="22"/>
      <c r="S2" s="22"/>
      <c r="T2" s="22"/>
      <c r="U2" s="22"/>
      <c r="V2" s="25" t="s">
        <v>32</v>
      </c>
    </row>
    <row r="3" spans="1:22" s="26" customFormat="1" ht="15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/>
      <c r="R3" s="22"/>
      <c r="S3" s="22"/>
      <c r="T3" s="22"/>
      <c r="U3" s="22"/>
      <c r="V3" s="25" t="s">
        <v>33</v>
      </c>
    </row>
    <row r="4" spans="1:22" s="26" customFormat="1" ht="13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4"/>
      <c r="R4" s="22"/>
      <c r="S4" s="22"/>
      <c r="T4" s="22"/>
      <c r="U4" s="22"/>
      <c r="V4" s="27"/>
    </row>
    <row r="5" spans="1:22" s="26" customFormat="1" ht="36.75" customHeight="1" x14ac:dyDescent="0.2">
      <c r="A5" s="72" t="s">
        <v>50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s="26" customFormat="1" ht="19.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s="26" customFormat="1" ht="19.5" customHeight="1" x14ac:dyDescent="0.2">
      <c r="A7" s="73" t="s">
        <v>34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9" spans="1:22" ht="12.95" customHeight="1" x14ac:dyDescent="0.2">
      <c r="A9" s="74" t="s">
        <v>36</v>
      </c>
      <c r="B9" s="74" t="s">
        <v>0</v>
      </c>
      <c r="C9" s="71" t="s">
        <v>1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4" t="s">
        <v>2</v>
      </c>
      <c r="Q9" s="74" t="s">
        <v>3</v>
      </c>
      <c r="R9" s="74" t="s">
        <v>4</v>
      </c>
      <c r="S9" s="74" t="s">
        <v>5</v>
      </c>
      <c r="T9" s="74" t="s">
        <v>6</v>
      </c>
      <c r="U9" s="74" t="s">
        <v>7</v>
      </c>
      <c r="V9" s="74" t="s">
        <v>8</v>
      </c>
    </row>
    <row r="10" spans="1:22" ht="12.95" customHeight="1" x14ac:dyDescent="0.2">
      <c r="A10" s="75"/>
      <c r="B10" s="75"/>
      <c r="C10" s="71" t="s">
        <v>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4" t="s">
        <v>10</v>
      </c>
      <c r="O10" s="74"/>
      <c r="P10" s="75"/>
      <c r="Q10" s="75"/>
      <c r="R10" s="75"/>
      <c r="S10" s="75"/>
      <c r="T10" s="75"/>
      <c r="U10" s="75"/>
      <c r="V10" s="75"/>
    </row>
    <row r="11" spans="1:22" ht="12.95" customHeight="1" x14ac:dyDescent="0.2">
      <c r="A11" s="75"/>
      <c r="B11" s="75"/>
      <c r="C11" s="71" t="s">
        <v>11</v>
      </c>
      <c r="D11" s="71"/>
      <c r="E11" s="71"/>
      <c r="F11" s="71"/>
      <c r="G11" s="71"/>
      <c r="H11" s="71"/>
      <c r="I11" s="71"/>
      <c r="J11" s="71"/>
      <c r="K11" s="71"/>
      <c r="L11" s="71"/>
      <c r="M11" s="74" t="s">
        <v>12</v>
      </c>
      <c r="N11" s="91"/>
      <c r="O11" s="92"/>
      <c r="P11" s="75"/>
      <c r="Q11" s="75"/>
      <c r="R11" s="75"/>
      <c r="S11" s="75"/>
      <c r="T11" s="75"/>
      <c r="U11" s="75"/>
      <c r="V11" s="75"/>
    </row>
    <row r="12" spans="1:22" ht="36.950000000000003" customHeight="1" x14ac:dyDescent="0.2">
      <c r="A12" s="75"/>
      <c r="B12" s="75"/>
      <c r="C12" s="71" t="s">
        <v>13</v>
      </c>
      <c r="D12" s="71"/>
      <c r="E12" s="71"/>
      <c r="F12" s="71" t="s">
        <v>14</v>
      </c>
      <c r="G12" s="71"/>
      <c r="H12" s="71"/>
      <c r="I12" s="71" t="s">
        <v>15</v>
      </c>
      <c r="J12" s="71"/>
      <c r="K12" s="71" t="s">
        <v>16</v>
      </c>
      <c r="L12" s="71"/>
      <c r="M12" s="75"/>
      <c r="N12" s="74" t="s">
        <v>17</v>
      </c>
      <c r="O12" s="74" t="s">
        <v>18</v>
      </c>
      <c r="P12" s="75"/>
      <c r="Q12" s="75"/>
      <c r="R12" s="75"/>
      <c r="S12" s="75"/>
      <c r="T12" s="75"/>
      <c r="U12" s="75"/>
      <c r="V12" s="75"/>
    </row>
    <row r="13" spans="1:22" ht="63" customHeight="1" x14ac:dyDescent="0.2">
      <c r="A13" s="76"/>
      <c r="B13" s="76"/>
      <c r="C13" s="29" t="s">
        <v>19</v>
      </c>
      <c r="D13" s="29" t="s">
        <v>20</v>
      </c>
      <c r="E13" s="29" t="s">
        <v>21</v>
      </c>
      <c r="F13" s="29" t="s">
        <v>22</v>
      </c>
      <c r="G13" s="29" t="s">
        <v>23</v>
      </c>
      <c r="H13" s="29" t="s">
        <v>24</v>
      </c>
      <c r="I13" s="29" t="s">
        <v>25</v>
      </c>
      <c r="J13" s="29" t="s">
        <v>26</v>
      </c>
      <c r="K13" s="29" t="s">
        <v>27</v>
      </c>
      <c r="L13" s="29" t="s">
        <v>28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s="31" customFormat="1" ht="12.95" customHeight="1" x14ac:dyDescent="0.2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>
        <v>16</v>
      </c>
      <c r="Q14" s="30">
        <v>17</v>
      </c>
      <c r="R14" s="30">
        <v>18</v>
      </c>
      <c r="S14" s="30">
        <v>19</v>
      </c>
      <c r="T14" s="30">
        <v>20</v>
      </c>
      <c r="U14" s="30">
        <v>21</v>
      </c>
      <c r="V14" s="30">
        <v>22</v>
      </c>
    </row>
    <row r="15" spans="1:22" s="32" customFormat="1" ht="20.100000000000001" customHeight="1" x14ac:dyDescent="0.2">
      <c r="A15" s="83" t="s">
        <v>106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</row>
    <row r="16" spans="1:22" s="50" customFormat="1" ht="12.75" x14ac:dyDescent="0.2">
      <c r="A16" s="43">
        <v>1</v>
      </c>
      <c r="B16" s="44">
        <v>43555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29" t="s">
        <v>29</v>
      </c>
      <c r="O16" s="45"/>
      <c r="P16" s="48" t="s">
        <v>107</v>
      </c>
      <c r="Q16" s="46">
        <f>572555.34/1000</f>
        <v>572.55534</v>
      </c>
      <c r="R16" s="34" t="s">
        <v>30</v>
      </c>
      <c r="S16" s="30">
        <v>1</v>
      </c>
      <c r="T16" s="47">
        <f>Q16</f>
        <v>572.55534</v>
      </c>
      <c r="U16" s="48" t="s">
        <v>108</v>
      </c>
      <c r="V16" s="48"/>
    </row>
    <row r="17" spans="1:22" s="50" customFormat="1" ht="12.75" x14ac:dyDescent="0.2">
      <c r="A17" s="43">
        <v>2</v>
      </c>
      <c r="B17" s="44">
        <v>43555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29" t="s">
        <v>29</v>
      </c>
      <c r="O17" s="45"/>
      <c r="P17" s="48" t="s">
        <v>107</v>
      </c>
      <c r="Q17" s="46">
        <f>137.4/1000</f>
        <v>0.13739999999999999</v>
      </c>
      <c r="R17" s="34" t="s">
        <v>30</v>
      </c>
      <c r="S17" s="30">
        <v>1</v>
      </c>
      <c r="T17" s="47">
        <f>Q17</f>
        <v>0.13739999999999999</v>
      </c>
      <c r="U17" s="48" t="s">
        <v>109</v>
      </c>
      <c r="V17" s="48"/>
    </row>
    <row r="18" spans="1:22" s="32" customFormat="1" ht="20.100000000000001" customHeight="1" x14ac:dyDescent="0.2">
      <c r="A18" s="83" t="s">
        <v>70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5"/>
    </row>
    <row r="19" spans="1:22" s="50" customFormat="1" ht="12.75" x14ac:dyDescent="0.2">
      <c r="A19" s="43">
        <v>1</v>
      </c>
      <c r="B19" s="44">
        <v>43530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29" t="s">
        <v>29</v>
      </c>
      <c r="O19" s="45"/>
      <c r="P19" s="48" t="s">
        <v>110</v>
      </c>
      <c r="Q19" s="46">
        <f>5000/1000</f>
        <v>5</v>
      </c>
      <c r="R19" s="34" t="s">
        <v>30</v>
      </c>
      <c r="S19" s="30">
        <v>1</v>
      </c>
      <c r="T19" s="47">
        <f>Q19</f>
        <v>5</v>
      </c>
      <c r="U19" s="48" t="s">
        <v>72</v>
      </c>
      <c r="V19" s="48"/>
    </row>
    <row r="20" spans="1:22" s="32" customFormat="1" ht="20.100000000000001" customHeight="1" x14ac:dyDescent="0.2">
      <c r="A20" s="83" t="s">
        <v>73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5"/>
    </row>
    <row r="21" spans="1:22" s="16" customFormat="1" ht="38.25" x14ac:dyDescent="0.2">
      <c r="A21" s="30">
        <v>1</v>
      </c>
      <c r="B21" s="33">
        <v>43525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 t="s">
        <v>29</v>
      </c>
      <c r="O21" s="29"/>
      <c r="P21" s="34" t="s">
        <v>111</v>
      </c>
      <c r="Q21" s="35">
        <f>25459.43/1000</f>
        <v>25.459430000000001</v>
      </c>
      <c r="R21" s="34" t="s">
        <v>30</v>
      </c>
      <c r="S21" s="30">
        <v>1</v>
      </c>
      <c r="T21" s="36">
        <f t="shared" ref="T21:T37" si="0">Q21</f>
        <v>25.459430000000001</v>
      </c>
      <c r="U21" s="34" t="s">
        <v>112</v>
      </c>
      <c r="V21" s="34"/>
    </row>
    <row r="22" spans="1:22" s="16" customFormat="1" ht="12.75" x14ac:dyDescent="0.2">
      <c r="A22" s="30">
        <v>2</v>
      </c>
      <c r="B22" s="33">
        <v>43525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29</v>
      </c>
      <c r="O22" s="29"/>
      <c r="P22" s="34" t="s">
        <v>113</v>
      </c>
      <c r="Q22" s="35">
        <f>44250/1000</f>
        <v>44.25</v>
      </c>
      <c r="R22" s="34" t="s">
        <v>30</v>
      </c>
      <c r="S22" s="30">
        <v>1</v>
      </c>
      <c r="T22" s="36">
        <f t="shared" si="0"/>
        <v>44.25</v>
      </c>
      <c r="U22" s="34" t="s">
        <v>114</v>
      </c>
      <c r="V22" s="34"/>
    </row>
    <row r="23" spans="1:22" s="16" customFormat="1" ht="12.75" x14ac:dyDescent="0.2">
      <c r="A23" s="30">
        <v>3</v>
      </c>
      <c r="B23" s="33">
        <v>43525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 t="s">
        <v>29</v>
      </c>
      <c r="O23" s="29"/>
      <c r="P23" s="34" t="s">
        <v>115</v>
      </c>
      <c r="Q23" s="35">
        <f>6619.33/1000</f>
        <v>6.6193299999999997</v>
      </c>
      <c r="R23" s="34" t="s">
        <v>30</v>
      </c>
      <c r="S23" s="30">
        <v>1</v>
      </c>
      <c r="T23" s="36">
        <f t="shared" si="0"/>
        <v>6.6193299999999997</v>
      </c>
      <c r="U23" s="34" t="s">
        <v>116</v>
      </c>
      <c r="V23" s="34"/>
    </row>
    <row r="24" spans="1:22" s="16" customFormat="1" ht="12.75" x14ac:dyDescent="0.2">
      <c r="A24" s="30">
        <v>4</v>
      </c>
      <c r="B24" s="33">
        <v>43528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34" t="s">
        <v>115</v>
      </c>
      <c r="Q24" s="35">
        <f>608.02/1000</f>
        <v>0.60802</v>
      </c>
      <c r="R24" s="34" t="s">
        <v>30</v>
      </c>
      <c r="S24" s="30">
        <v>1</v>
      </c>
      <c r="T24" s="36">
        <f t="shared" si="0"/>
        <v>0.60802</v>
      </c>
      <c r="U24" s="34" t="s">
        <v>116</v>
      </c>
      <c r="V24" s="34"/>
    </row>
    <row r="25" spans="1:22" s="16" customFormat="1" ht="12.75" x14ac:dyDescent="0.2">
      <c r="A25" s="30">
        <v>5</v>
      </c>
      <c r="B25" s="33">
        <v>43528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 t="s">
        <v>29</v>
      </c>
      <c r="O25" s="29"/>
      <c r="P25" s="34" t="s">
        <v>117</v>
      </c>
      <c r="Q25" s="35">
        <f>57668/1000</f>
        <v>57.667999999999999</v>
      </c>
      <c r="R25" s="34" t="s">
        <v>30</v>
      </c>
      <c r="S25" s="30">
        <v>1</v>
      </c>
      <c r="T25" s="36">
        <f t="shared" si="0"/>
        <v>57.667999999999999</v>
      </c>
      <c r="U25" s="34" t="s">
        <v>118</v>
      </c>
      <c r="V25" s="34"/>
    </row>
    <row r="26" spans="1:22" s="16" customFormat="1" ht="12.75" x14ac:dyDescent="0.2">
      <c r="A26" s="30">
        <v>6</v>
      </c>
      <c r="B26" s="33">
        <v>43529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 t="s">
        <v>29</v>
      </c>
      <c r="O26" s="29"/>
      <c r="P26" s="34" t="s">
        <v>115</v>
      </c>
      <c r="Q26" s="35">
        <f>583/1000</f>
        <v>0.58299999999999996</v>
      </c>
      <c r="R26" s="34" t="s">
        <v>30</v>
      </c>
      <c r="S26" s="30">
        <v>1</v>
      </c>
      <c r="T26" s="36">
        <f t="shared" si="0"/>
        <v>0.58299999999999996</v>
      </c>
      <c r="U26" s="34" t="s">
        <v>116</v>
      </c>
      <c r="V26" s="34"/>
    </row>
    <row r="27" spans="1:22" s="16" customFormat="1" ht="12.75" x14ac:dyDescent="0.2">
      <c r="A27" s="30">
        <v>7</v>
      </c>
      <c r="B27" s="33">
        <v>43529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 t="s">
        <v>29</v>
      </c>
      <c r="O27" s="29"/>
      <c r="P27" s="34" t="s">
        <v>113</v>
      </c>
      <c r="Q27" s="35">
        <f>29000/1000</f>
        <v>29</v>
      </c>
      <c r="R27" s="34" t="s">
        <v>30</v>
      </c>
      <c r="S27" s="30">
        <v>1</v>
      </c>
      <c r="T27" s="36">
        <f t="shared" si="0"/>
        <v>29</v>
      </c>
      <c r="U27" s="34" t="s">
        <v>114</v>
      </c>
      <c r="V27" s="34"/>
    </row>
    <row r="28" spans="1:22" s="16" customFormat="1" ht="12.75" x14ac:dyDescent="0.2">
      <c r="A28" s="30">
        <v>8</v>
      </c>
      <c r="B28" s="33">
        <v>43531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 t="s">
        <v>29</v>
      </c>
      <c r="O28" s="29"/>
      <c r="P28" s="34" t="s">
        <v>115</v>
      </c>
      <c r="Q28" s="35">
        <f>8536.73/1000</f>
        <v>8.5367300000000004</v>
      </c>
      <c r="R28" s="34" t="s">
        <v>30</v>
      </c>
      <c r="S28" s="30">
        <v>1</v>
      </c>
      <c r="T28" s="36">
        <f t="shared" si="0"/>
        <v>8.5367300000000004</v>
      </c>
      <c r="U28" s="34" t="s">
        <v>116</v>
      </c>
      <c r="V28" s="34"/>
    </row>
    <row r="29" spans="1:22" s="16" customFormat="1" ht="38.25" x14ac:dyDescent="0.2">
      <c r="A29" s="30">
        <v>9</v>
      </c>
      <c r="B29" s="33">
        <v>43536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 t="s">
        <v>29</v>
      </c>
      <c r="O29" s="29"/>
      <c r="P29" s="34" t="s">
        <v>111</v>
      </c>
      <c r="Q29" s="35">
        <f>25459.43/1000</f>
        <v>25.459430000000001</v>
      </c>
      <c r="R29" s="34" t="s">
        <v>30</v>
      </c>
      <c r="S29" s="30">
        <v>1</v>
      </c>
      <c r="T29" s="36">
        <f t="shared" si="0"/>
        <v>25.459430000000001</v>
      </c>
      <c r="U29" s="34" t="s">
        <v>112</v>
      </c>
      <c r="V29" s="34"/>
    </row>
    <row r="30" spans="1:22" s="16" customFormat="1" ht="12.75" x14ac:dyDescent="0.2">
      <c r="A30" s="30">
        <v>10</v>
      </c>
      <c r="B30" s="33">
        <v>43536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 t="s">
        <v>29</v>
      </c>
      <c r="O30" s="29"/>
      <c r="P30" s="34" t="s">
        <v>113</v>
      </c>
      <c r="Q30" s="35">
        <f>23500/1000</f>
        <v>23.5</v>
      </c>
      <c r="R30" s="34" t="s">
        <v>30</v>
      </c>
      <c r="S30" s="30">
        <v>1</v>
      </c>
      <c r="T30" s="36">
        <f t="shared" si="0"/>
        <v>23.5</v>
      </c>
      <c r="U30" s="34" t="s">
        <v>114</v>
      </c>
      <c r="V30" s="34"/>
    </row>
    <row r="31" spans="1:22" s="16" customFormat="1" ht="12.75" x14ac:dyDescent="0.2">
      <c r="A31" s="30">
        <v>11</v>
      </c>
      <c r="B31" s="33">
        <v>43536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 t="s">
        <v>29</v>
      </c>
      <c r="O31" s="29"/>
      <c r="P31" s="34" t="s">
        <v>119</v>
      </c>
      <c r="Q31" s="35">
        <f>2485.74/1000</f>
        <v>2.4857399999999998</v>
      </c>
      <c r="R31" s="34" t="s">
        <v>30</v>
      </c>
      <c r="S31" s="30">
        <v>1</v>
      </c>
      <c r="T31" s="36">
        <f t="shared" si="0"/>
        <v>2.4857399999999998</v>
      </c>
      <c r="U31" s="34" t="s">
        <v>120</v>
      </c>
      <c r="V31" s="34"/>
    </row>
    <row r="32" spans="1:22" s="16" customFormat="1" ht="12.75" x14ac:dyDescent="0.2">
      <c r="A32" s="30">
        <v>12</v>
      </c>
      <c r="B32" s="33">
        <v>43539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 t="s">
        <v>29</v>
      </c>
      <c r="O32" s="29"/>
      <c r="P32" s="34" t="s">
        <v>115</v>
      </c>
      <c r="Q32" s="35">
        <f>5357/1000</f>
        <v>5.3570000000000002</v>
      </c>
      <c r="R32" s="34" t="s">
        <v>30</v>
      </c>
      <c r="S32" s="30">
        <v>1</v>
      </c>
      <c r="T32" s="36">
        <f t="shared" si="0"/>
        <v>5.3570000000000002</v>
      </c>
      <c r="U32" s="34" t="s">
        <v>116</v>
      </c>
      <c r="V32" s="34"/>
    </row>
    <row r="33" spans="1:22" s="16" customFormat="1" ht="12.75" x14ac:dyDescent="0.2">
      <c r="A33" s="30">
        <v>13</v>
      </c>
      <c r="B33" s="33">
        <v>43542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 t="s">
        <v>29</v>
      </c>
      <c r="O33" s="29"/>
      <c r="P33" s="34" t="s">
        <v>121</v>
      </c>
      <c r="Q33" s="35">
        <f>492000/1000</f>
        <v>492</v>
      </c>
      <c r="R33" s="34" t="s">
        <v>30</v>
      </c>
      <c r="S33" s="30">
        <v>1</v>
      </c>
      <c r="T33" s="36">
        <f t="shared" si="0"/>
        <v>492</v>
      </c>
      <c r="U33" s="34" t="s">
        <v>122</v>
      </c>
      <c r="V33" s="34"/>
    </row>
    <row r="34" spans="1:22" s="16" customFormat="1" ht="12.75" x14ac:dyDescent="0.2">
      <c r="A34" s="30">
        <v>14</v>
      </c>
      <c r="B34" s="33">
        <v>43549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">
        <v>29</v>
      </c>
      <c r="O34" s="29"/>
      <c r="P34" s="34" t="s">
        <v>119</v>
      </c>
      <c r="Q34" s="35">
        <f>48041.67/1000</f>
        <v>48.041669999999996</v>
      </c>
      <c r="R34" s="34" t="s">
        <v>30</v>
      </c>
      <c r="S34" s="30">
        <v>1</v>
      </c>
      <c r="T34" s="36">
        <f t="shared" si="0"/>
        <v>48.041669999999996</v>
      </c>
      <c r="U34" s="34" t="s">
        <v>123</v>
      </c>
      <c r="V34" s="34"/>
    </row>
    <row r="35" spans="1:22" s="16" customFormat="1" ht="12.75" x14ac:dyDescent="0.2">
      <c r="A35" s="30">
        <v>15</v>
      </c>
      <c r="B35" s="33">
        <v>43549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 t="s">
        <v>29</v>
      </c>
      <c r="O35" s="29"/>
      <c r="P35" s="34" t="s">
        <v>119</v>
      </c>
      <c r="Q35" s="35">
        <f>1435.86/1000</f>
        <v>1.4358599999999999</v>
      </c>
      <c r="R35" s="34" t="s">
        <v>30</v>
      </c>
      <c r="S35" s="30">
        <v>1</v>
      </c>
      <c r="T35" s="36">
        <f t="shared" si="0"/>
        <v>1.4358599999999999</v>
      </c>
      <c r="U35" s="34" t="s">
        <v>124</v>
      </c>
      <c r="V35" s="34"/>
    </row>
    <row r="36" spans="1:22" s="16" customFormat="1" ht="12.75" x14ac:dyDescent="0.2">
      <c r="A36" s="30">
        <v>16</v>
      </c>
      <c r="B36" s="33">
        <v>43549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 t="s">
        <v>29</v>
      </c>
      <c r="O36" s="29"/>
      <c r="P36" s="34" t="s">
        <v>119</v>
      </c>
      <c r="Q36" s="35">
        <f>2485.74/1000</f>
        <v>2.4857399999999998</v>
      </c>
      <c r="R36" s="34" t="s">
        <v>30</v>
      </c>
      <c r="S36" s="30">
        <v>1</v>
      </c>
      <c r="T36" s="36">
        <f t="shared" si="0"/>
        <v>2.4857399999999998</v>
      </c>
      <c r="U36" s="34" t="s">
        <v>120</v>
      </c>
      <c r="V36" s="34"/>
    </row>
    <row r="37" spans="1:22" s="50" customFormat="1" ht="25.5" x14ac:dyDescent="0.2">
      <c r="A37" s="30">
        <v>17</v>
      </c>
      <c r="B37" s="44">
        <v>43555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29"/>
      <c r="O37" s="45"/>
      <c r="P37" s="48" t="s">
        <v>125</v>
      </c>
      <c r="Q37" s="46">
        <f>5602.51/1000</f>
        <v>5.6025100000000005</v>
      </c>
      <c r="R37" s="34" t="s">
        <v>30</v>
      </c>
      <c r="S37" s="30">
        <v>1</v>
      </c>
      <c r="T37" s="47">
        <f t="shared" si="0"/>
        <v>5.6025100000000005</v>
      </c>
      <c r="U37" s="48" t="s">
        <v>126</v>
      </c>
      <c r="V37" s="48"/>
    </row>
    <row r="38" spans="1:22" s="50" customFormat="1" ht="12.75" x14ac:dyDescent="0.2">
      <c r="A38" s="77" t="s">
        <v>90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4"/>
    </row>
    <row r="39" spans="1:22" s="50" customFormat="1" ht="12.75" x14ac:dyDescent="0.2">
      <c r="A39" s="43">
        <v>1</v>
      </c>
      <c r="B39" s="44">
        <v>43525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29" t="s">
        <v>29</v>
      </c>
      <c r="O39" s="45"/>
      <c r="P39" s="48" t="s">
        <v>127</v>
      </c>
      <c r="Q39" s="46">
        <f>13500/1000</f>
        <v>13.5</v>
      </c>
      <c r="R39" s="34" t="s">
        <v>30</v>
      </c>
      <c r="S39" s="30">
        <v>1</v>
      </c>
      <c r="T39" s="47">
        <f t="shared" ref="T39:T102" si="1">Q39</f>
        <v>13.5</v>
      </c>
      <c r="U39" s="48" t="s">
        <v>128</v>
      </c>
      <c r="V39" s="48"/>
    </row>
    <row r="40" spans="1:22" s="50" customFormat="1" ht="12.75" x14ac:dyDescent="0.2">
      <c r="A40" s="43">
        <v>2</v>
      </c>
      <c r="B40" s="44">
        <v>43525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29" t="s">
        <v>29</v>
      </c>
      <c r="O40" s="45"/>
      <c r="P40" s="48" t="s">
        <v>129</v>
      </c>
      <c r="Q40" s="46">
        <f>28000/1000</f>
        <v>28</v>
      </c>
      <c r="R40" s="34" t="s">
        <v>30</v>
      </c>
      <c r="S40" s="30">
        <v>1</v>
      </c>
      <c r="T40" s="47">
        <f t="shared" si="1"/>
        <v>28</v>
      </c>
      <c r="U40" s="48" t="s">
        <v>130</v>
      </c>
      <c r="V40" s="48"/>
    </row>
    <row r="41" spans="1:22" s="50" customFormat="1" ht="12.75" x14ac:dyDescent="0.2">
      <c r="A41" s="43">
        <v>3</v>
      </c>
      <c r="B41" s="44">
        <v>43525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29" t="s">
        <v>29</v>
      </c>
      <c r="O41" s="45"/>
      <c r="P41" s="48" t="s">
        <v>131</v>
      </c>
      <c r="Q41" s="46">
        <f>1577.76/1000</f>
        <v>1.5777600000000001</v>
      </c>
      <c r="R41" s="34" t="s">
        <v>30</v>
      </c>
      <c r="S41" s="30">
        <v>1</v>
      </c>
      <c r="T41" s="47">
        <f t="shared" si="1"/>
        <v>1.5777600000000001</v>
      </c>
      <c r="U41" s="48" t="s">
        <v>132</v>
      </c>
      <c r="V41" s="48"/>
    </row>
    <row r="42" spans="1:22" s="50" customFormat="1" ht="12.75" x14ac:dyDescent="0.2">
      <c r="A42" s="43">
        <v>4</v>
      </c>
      <c r="B42" s="44">
        <v>43525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29" t="s">
        <v>29</v>
      </c>
      <c r="O42" s="45"/>
      <c r="P42" s="48" t="s">
        <v>133</v>
      </c>
      <c r="Q42" s="46">
        <f>2900/1000</f>
        <v>2.9</v>
      </c>
      <c r="R42" s="34" t="s">
        <v>30</v>
      </c>
      <c r="S42" s="30">
        <v>1</v>
      </c>
      <c r="T42" s="47">
        <f t="shared" si="1"/>
        <v>2.9</v>
      </c>
      <c r="U42" s="48" t="s">
        <v>134</v>
      </c>
      <c r="V42" s="48"/>
    </row>
    <row r="43" spans="1:22" s="50" customFormat="1" ht="12.75" x14ac:dyDescent="0.2">
      <c r="A43" s="43">
        <v>5</v>
      </c>
      <c r="B43" s="44">
        <v>43528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29" t="s">
        <v>29</v>
      </c>
      <c r="O43" s="45"/>
      <c r="P43" s="48" t="s">
        <v>131</v>
      </c>
      <c r="Q43" s="46">
        <f>11102.2/1000</f>
        <v>11.1022</v>
      </c>
      <c r="R43" s="34" t="s">
        <v>30</v>
      </c>
      <c r="S43" s="30">
        <v>1</v>
      </c>
      <c r="T43" s="47">
        <f t="shared" si="1"/>
        <v>11.1022</v>
      </c>
      <c r="U43" s="48" t="s">
        <v>132</v>
      </c>
      <c r="V43" s="48"/>
    </row>
    <row r="44" spans="1:22" s="50" customFormat="1" ht="51" x14ac:dyDescent="0.2">
      <c r="A44" s="43">
        <v>6</v>
      </c>
      <c r="B44" s="44">
        <v>43530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29" t="s">
        <v>29</v>
      </c>
      <c r="O44" s="45"/>
      <c r="P44" s="48" t="s">
        <v>135</v>
      </c>
      <c r="Q44" s="46">
        <f>136000/1000</f>
        <v>136</v>
      </c>
      <c r="R44" s="34" t="s">
        <v>30</v>
      </c>
      <c r="S44" s="30">
        <v>1</v>
      </c>
      <c r="T44" s="47">
        <f t="shared" si="1"/>
        <v>136</v>
      </c>
      <c r="U44" s="48" t="s">
        <v>136</v>
      </c>
      <c r="V44" s="48"/>
    </row>
    <row r="45" spans="1:22" s="50" customFormat="1" ht="38.25" x14ac:dyDescent="0.2">
      <c r="A45" s="43">
        <v>7</v>
      </c>
      <c r="B45" s="44">
        <v>43531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29" t="s">
        <v>29</v>
      </c>
      <c r="O45" s="45"/>
      <c r="P45" s="48" t="s">
        <v>137</v>
      </c>
      <c r="Q45" s="46">
        <f>1350/1000</f>
        <v>1.35</v>
      </c>
      <c r="R45" s="34" t="s">
        <v>30</v>
      </c>
      <c r="S45" s="30">
        <v>1</v>
      </c>
      <c r="T45" s="47">
        <f t="shared" si="1"/>
        <v>1.35</v>
      </c>
      <c r="U45" s="48" t="s">
        <v>138</v>
      </c>
      <c r="V45" s="48"/>
    </row>
    <row r="46" spans="1:22" s="50" customFormat="1" ht="12.75" x14ac:dyDescent="0.2">
      <c r="A46" s="43">
        <v>8</v>
      </c>
      <c r="B46" s="44">
        <v>43531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29" t="s">
        <v>29</v>
      </c>
      <c r="O46" s="45"/>
      <c r="P46" s="48" t="s">
        <v>131</v>
      </c>
      <c r="Q46" s="46">
        <f>775/1000</f>
        <v>0.77500000000000002</v>
      </c>
      <c r="R46" s="34" t="s">
        <v>30</v>
      </c>
      <c r="S46" s="30">
        <v>1</v>
      </c>
      <c r="T46" s="47">
        <f t="shared" si="1"/>
        <v>0.77500000000000002</v>
      </c>
      <c r="U46" s="48" t="s">
        <v>132</v>
      </c>
      <c r="V46" s="48"/>
    </row>
    <row r="47" spans="1:22" s="50" customFormat="1" ht="12.75" x14ac:dyDescent="0.2">
      <c r="A47" s="43">
        <v>9</v>
      </c>
      <c r="B47" s="44">
        <v>43535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29" t="s">
        <v>29</v>
      </c>
      <c r="O47" s="45"/>
      <c r="P47" s="48" t="s">
        <v>131</v>
      </c>
      <c r="Q47" s="46">
        <f>405/1000</f>
        <v>0.40500000000000003</v>
      </c>
      <c r="R47" s="34" t="s">
        <v>30</v>
      </c>
      <c r="S47" s="30">
        <v>1</v>
      </c>
      <c r="T47" s="47">
        <f t="shared" si="1"/>
        <v>0.40500000000000003</v>
      </c>
      <c r="U47" s="48" t="s">
        <v>132</v>
      </c>
      <c r="V47" s="48"/>
    </row>
    <row r="48" spans="1:22" s="50" customFormat="1" ht="12.75" x14ac:dyDescent="0.2">
      <c r="A48" s="43">
        <v>10</v>
      </c>
      <c r="B48" s="44">
        <v>43536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29" t="s">
        <v>29</v>
      </c>
      <c r="O48" s="45"/>
      <c r="P48" s="48" t="s">
        <v>139</v>
      </c>
      <c r="Q48" s="46">
        <f>104000/1000</f>
        <v>104</v>
      </c>
      <c r="R48" s="34" t="s">
        <v>30</v>
      </c>
      <c r="S48" s="30">
        <v>1</v>
      </c>
      <c r="T48" s="47">
        <f>Q48</f>
        <v>104</v>
      </c>
      <c r="U48" s="48" t="s">
        <v>140</v>
      </c>
      <c r="V48" s="48"/>
    </row>
    <row r="49" spans="1:22" s="50" customFormat="1" ht="51" x14ac:dyDescent="0.2">
      <c r="A49" s="43">
        <v>11</v>
      </c>
      <c r="B49" s="44">
        <v>43537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29" t="s">
        <v>29</v>
      </c>
      <c r="O49" s="45"/>
      <c r="P49" s="48" t="s">
        <v>141</v>
      </c>
      <c r="Q49" s="46">
        <f>70000/1000</f>
        <v>70</v>
      </c>
      <c r="R49" s="34" t="s">
        <v>30</v>
      </c>
      <c r="S49" s="30">
        <v>1</v>
      </c>
      <c r="T49" s="47">
        <f t="shared" si="1"/>
        <v>70</v>
      </c>
      <c r="U49" s="48" t="s">
        <v>142</v>
      </c>
      <c r="V49" s="48"/>
    </row>
    <row r="50" spans="1:22" s="50" customFormat="1" ht="12.75" x14ac:dyDescent="0.2">
      <c r="A50" s="43">
        <v>12</v>
      </c>
      <c r="B50" s="44">
        <v>43538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29" t="s">
        <v>29</v>
      </c>
      <c r="O50" s="45"/>
      <c r="P50" s="48" t="s">
        <v>143</v>
      </c>
      <c r="Q50" s="46">
        <f>5000/1000</f>
        <v>5</v>
      </c>
      <c r="R50" s="34" t="s">
        <v>30</v>
      </c>
      <c r="S50" s="30">
        <v>1</v>
      </c>
      <c r="T50" s="47">
        <f t="shared" si="1"/>
        <v>5</v>
      </c>
      <c r="U50" s="48" t="s">
        <v>142</v>
      </c>
      <c r="V50" s="48"/>
    </row>
    <row r="51" spans="1:22" s="50" customFormat="1" ht="12.75" x14ac:dyDescent="0.2">
      <c r="A51" s="43">
        <v>13</v>
      </c>
      <c r="B51" s="44">
        <v>43538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29" t="s">
        <v>29</v>
      </c>
      <c r="O51" s="45"/>
      <c r="P51" s="48" t="s">
        <v>131</v>
      </c>
      <c r="Q51" s="46">
        <f>1405/1000</f>
        <v>1.405</v>
      </c>
      <c r="R51" s="34" t="s">
        <v>30</v>
      </c>
      <c r="S51" s="30">
        <v>1</v>
      </c>
      <c r="T51" s="47">
        <f t="shared" si="1"/>
        <v>1.405</v>
      </c>
      <c r="U51" s="48" t="s">
        <v>132</v>
      </c>
      <c r="V51" s="48"/>
    </row>
    <row r="52" spans="1:22" s="50" customFormat="1" ht="51" x14ac:dyDescent="0.2">
      <c r="A52" s="43">
        <v>14</v>
      </c>
      <c r="B52" s="44">
        <v>43539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29" t="s">
        <v>29</v>
      </c>
      <c r="O52" s="45"/>
      <c r="P52" s="48" t="s">
        <v>144</v>
      </c>
      <c r="Q52" s="46">
        <f>30000/1000</f>
        <v>30</v>
      </c>
      <c r="R52" s="34" t="s">
        <v>30</v>
      </c>
      <c r="S52" s="30">
        <v>1</v>
      </c>
      <c r="T52" s="47">
        <f t="shared" si="1"/>
        <v>30</v>
      </c>
      <c r="U52" s="48" t="s">
        <v>145</v>
      </c>
      <c r="V52" s="48"/>
    </row>
    <row r="53" spans="1:22" s="50" customFormat="1" ht="38.25" x14ac:dyDescent="0.2">
      <c r="A53" s="43">
        <v>15</v>
      </c>
      <c r="B53" s="44">
        <v>43539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29" t="s">
        <v>29</v>
      </c>
      <c r="O53" s="45"/>
      <c r="P53" s="48" t="s">
        <v>146</v>
      </c>
      <c r="Q53" s="46">
        <f>89000/1000</f>
        <v>89</v>
      </c>
      <c r="R53" s="34" t="s">
        <v>30</v>
      </c>
      <c r="S53" s="30">
        <v>1</v>
      </c>
      <c r="T53" s="47">
        <f t="shared" si="1"/>
        <v>89</v>
      </c>
      <c r="U53" s="48" t="s">
        <v>147</v>
      </c>
      <c r="V53" s="48"/>
    </row>
    <row r="54" spans="1:22" s="50" customFormat="1" ht="12.75" x14ac:dyDescent="0.2">
      <c r="A54" s="43">
        <v>16</v>
      </c>
      <c r="B54" s="44">
        <v>43542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29" t="s">
        <v>29</v>
      </c>
      <c r="O54" s="45"/>
      <c r="P54" s="48" t="s">
        <v>148</v>
      </c>
      <c r="Q54" s="46">
        <f>3500/1000</f>
        <v>3.5</v>
      </c>
      <c r="R54" s="34" t="s">
        <v>30</v>
      </c>
      <c r="S54" s="30">
        <v>1</v>
      </c>
      <c r="T54" s="47">
        <f t="shared" si="1"/>
        <v>3.5</v>
      </c>
      <c r="U54" s="48" t="s">
        <v>149</v>
      </c>
      <c r="V54" s="48"/>
    </row>
    <row r="55" spans="1:22" s="50" customFormat="1" ht="12.75" x14ac:dyDescent="0.2">
      <c r="A55" s="43">
        <v>17</v>
      </c>
      <c r="B55" s="44">
        <v>43542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29" t="s">
        <v>29</v>
      </c>
      <c r="O55" s="45"/>
      <c r="P55" s="48" t="s">
        <v>131</v>
      </c>
      <c r="Q55" s="46">
        <f>682.5/1000</f>
        <v>0.6825</v>
      </c>
      <c r="R55" s="34" t="s">
        <v>30</v>
      </c>
      <c r="S55" s="30">
        <v>1</v>
      </c>
      <c r="T55" s="47">
        <f t="shared" si="1"/>
        <v>0.6825</v>
      </c>
      <c r="U55" s="48" t="s">
        <v>132</v>
      </c>
      <c r="V55" s="48"/>
    </row>
    <row r="56" spans="1:22" s="50" customFormat="1" ht="12.75" x14ac:dyDescent="0.2">
      <c r="A56" s="43">
        <v>18</v>
      </c>
      <c r="B56" s="44">
        <v>43543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29" t="s">
        <v>29</v>
      </c>
      <c r="O56" s="45"/>
      <c r="P56" s="48" t="s">
        <v>131</v>
      </c>
      <c r="Q56" s="46">
        <f>1372.5/1000</f>
        <v>1.3725000000000001</v>
      </c>
      <c r="R56" s="34" t="s">
        <v>30</v>
      </c>
      <c r="S56" s="30">
        <v>1</v>
      </c>
      <c r="T56" s="47">
        <f t="shared" si="1"/>
        <v>1.3725000000000001</v>
      </c>
      <c r="U56" s="48" t="s">
        <v>132</v>
      </c>
      <c r="V56" s="48"/>
    </row>
    <row r="57" spans="1:22" s="50" customFormat="1" ht="12.75" x14ac:dyDescent="0.2">
      <c r="A57" s="43">
        <v>19</v>
      </c>
      <c r="B57" s="44">
        <v>43544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29" t="s">
        <v>29</v>
      </c>
      <c r="O57" s="45"/>
      <c r="P57" s="48" t="s">
        <v>127</v>
      </c>
      <c r="Q57" s="46">
        <f>55800/1000</f>
        <v>55.8</v>
      </c>
      <c r="R57" s="34" t="s">
        <v>30</v>
      </c>
      <c r="S57" s="30">
        <v>1</v>
      </c>
      <c r="T57" s="47">
        <f t="shared" si="1"/>
        <v>55.8</v>
      </c>
      <c r="U57" s="48" t="s">
        <v>150</v>
      </c>
      <c r="V57" s="48"/>
    </row>
    <row r="58" spans="1:22" s="50" customFormat="1" ht="12.75" x14ac:dyDescent="0.2">
      <c r="A58" s="43">
        <v>20</v>
      </c>
      <c r="B58" s="44">
        <v>43544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29" t="s">
        <v>29</v>
      </c>
      <c r="O58" s="45"/>
      <c r="P58" s="48" t="s">
        <v>131</v>
      </c>
      <c r="Q58" s="46">
        <f>350/1000</f>
        <v>0.35</v>
      </c>
      <c r="R58" s="34" t="s">
        <v>30</v>
      </c>
      <c r="S58" s="30">
        <v>1</v>
      </c>
      <c r="T58" s="47">
        <f t="shared" si="1"/>
        <v>0.35</v>
      </c>
      <c r="U58" s="48" t="s">
        <v>132</v>
      </c>
      <c r="V58" s="48"/>
    </row>
    <row r="59" spans="1:22" s="50" customFormat="1" ht="38.25" x14ac:dyDescent="0.2">
      <c r="A59" s="43">
        <v>21</v>
      </c>
      <c r="B59" s="44">
        <v>43545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29" t="s">
        <v>29</v>
      </c>
      <c r="O59" s="45"/>
      <c r="P59" s="48" t="s">
        <v>151</v>
      </c>
      <c r="Q59" s="46">
        <f>1350/1000</f>
        <v>1.35</v>
      </c>
      <c r="R59" s="34" t="s">
        <v>30</v>
      </c>
      <c r="S59" s="30">
        <v>1</v>
      </c>
      <c r="T59" s="47">
        <f t="shared" si="1"/>
        <v>1.35</v>
      </c>
      <c r="U59" s="48" t="s">
        <v>138</v>
      </c>
      <c r="V59" s="48"/>
    </row>
    <row r="60" spans="1:22" s="50" customFormat="1" ht="12.75" x14ac:dyDescent="0.2">
      <c r="A60" s="43">
        <v>22</v>
      </c>
      <c r="B60" s="44">
        <v>43546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29" t="s">
        <v>29</v>
      </c>
      <c r="O60" s="45"/>
      <c r="P60" s="48" t="s">
        <v>131</v>
      </c>
      <c r="Q60" s="46">
        <f>300/1000</f>
        <v>0.3</v>
      </c>
      <c r="R60" s="34" t="s">
        <v>30</v>
      </c>
      <c r="S60" s="30">
        <v>1</v>
      </c>
      <c r="T60" s="47">
        <f t="shared" si="1"/>
        <v>0.3</v>
      </c>
      <c r="U60" s="48" t="s">
        <v>132</v>
      </c>
      <c r="V60" s="48"/>
    </row>
    <row r="61" spans="1:22" s="50" customFormat="1" ht="12.75" x14ac:dyDescent="0.2">
      <c r="A61" s="43">
        <v>23</v>
      </c>
      <c r="B61" s="44">
        <v>43546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29"/>
      <c r="O61" s="45"/>
      <c r="P61" s="48" t="s">
        <v>152</v>
      </c>
      <c r="Q61" s="46">
        <f>990.75/1000</f>
        <v>0.99075000000000002</v>
      </c>
      <c r="R61" s="34" t="s">
        <v>30</v>
      </c>
      <c r="S61" s="30">
        <v>1</v>
      </c>
      <c r="T61" s="47">
        <f>Q61</f>
        <v>0.99075000000000002</v>
      </c>
      <c r="U61" s="48" t="s">
        <v>153</v>
      </c>
      <c r="V61" s="48"/>
    </row>
    <row r="62" spans="1:22" s="50" customFormat="1" ht="12.75" x14ac:dyDescent="0.2">
      <c r="A62" s="43">
        <v>24</v>
      </c>
      <c r="B62" s="44">
        <v>43547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29" t="s">
        <v>29</v>
      </c>
      <c r="O62" s="45"/>
      <c r="P62" s="48" t="s">
        <v>154</v>
      </c>
      <c r="Q62" s="46">
        <f>2169.6/1000</f>
        <v>2.1696</v>
      </c>
      <c r="R62" s="34" t="s">
        <v>30</v>
      </c>
      <c r="S62" s="30">
        <v>1</v>
      </c>
      <c r="T62" s="47">
        <f t="shared" si="1"/>
        <v>2.1696</v>
      </c>
      <c r="U62" s="48" t="s">
        <v>155</v>
      </c>
      <c r="V62" s="48"/>
    </row>
    <row r="63" spans="1:22" s="50" customFormat="1" ht="12.75" x14ac:dyDescent="0.2">
      <c r="A63" s="43">
        <v>25</v>
      </c>
      <c r="B63" s="44">
        <v>43549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29" t="s">
        <v>29</v>
      </c>
      <c r="O63" s="45"/>
      <c r="P63" s="48" t="s">
        <v>131</v>
      </c>
      <c r="Q63" s="46">
        <f>525.94/1000</f>
        <v>0.52594000000000007</v>
      </c>
      <c r="R63" s="34" t="s">
        <v>30</v>
      </c>
      <c r="S63" s="30">
        <v>1</v>
      </c>
      <c r="T63" s="47">
        <f t="shared" si="1"/>
        <v>0.52594000000000007</v>
      </c>
      <c r="U63" s="48" t="s">
        <v>132</v>
      </c>
      <c r="V63" s="48"/>
    </row>
    <row r="64" spans="1:22" s="50" customFormat="1" ht="12.75" x14ac:dyDescent="0.2">
      <c r="A64" s="43">
        <v>26</v>
      </c>
      <c r="B64" s="44">
        <v>43550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29" t="s">
        <v>29</v>
      </c>
      <c r="O64" s="45"/>
      <c r="P64" s="48" t="s">
        <v>131</v>
      </c>
      <c r="Q64" s="46">
        <f>893.26/1000</f>
        <v>0.89325999999999994</v>
      </c>
      <c r="R64" s="34" t="s">
        <v>30</v>
      </c>
      <c r="S64" s="30">
        <v>1</v>
      </c>
      <c r="T64" s="47">
        <f t="shared" si="1"/>
        <v>0.89325999999999994</v>
      </c>
      <c r="U64" s="48" t="s">
        <v>132</v>
      </c>
      <c r="V64" s="48"/>
    </row>
    <row r="65" spans="1:22" s="50" customFormat="1" ht="25.5" x14ac:dyDescent="0.2">
      <c r="A65" s="43">
        <v>27</v>
      </c>
      <c r="B65" s="44">
        <v>43551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29" t="s">
        <v>29</v>
      </c>
      <c r="O65" s="45"/>
      <c r="P65" s="48" t="s">
        <v>156</v>
      </c>
      <c r="Q65" s="46">
        <f>4140/1000</f>
        <v>4.1399999999999997</v>
      </c>
      <c r="R65" s="34" t="s">
        <v>30</v>
      </c>
      <c r="S65" s="30">
        <v>1</v>
      </c>
      <c r="T65" s="47">
        <f t="shared" si="1"/>
        <v>4.1399999999999997</v>
      </c>
      <c r="U65" s="48" t="s">
        <v>157</v>
      </c>
      <c r="V65" s="48"/>
    </row>
    <row r="66" spans="1:22" s="50" customFormat="1" ht="12.75" x14ac:dyDescent="0.2">
      <c r="A66" s="43">
        <v>28</v>
      </c>
      <c r="B66" s="44">
        <v>43551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29" t="s">
        <v>29</v>
      </c>
      <c r="O66" s="45"/>
      <c r="P66" s="48" t="s">
        <v>131</v>
      </c>
      <c r="Q66" s="46">
        <f>1153.37/1000</f>
        <v>1.1533699999999998</v>
      </c>
      <c r="R66" s="34" t="s">
        <v>30</v>
      </c>
      <c r="S66" s="30">
        <v>1</v>
      </c>
      <c r="T66" s="47">
        <f t="shared" si="1"/>
        <v>1.1533699999999998</v>
      </c>
      <c r="U66" s="48" t="s">
        <v>132</v>
      </c>
      <c r="V66" s="48"/>
    </row>
    <row r="67" spans="1:22" s="50" customFormat="1" ht="12.75" x14ac:dyDescent="0.2">
      <c r="A67" s="43">
        <v>29</v>
      </c>
      <c r="B67" s="44">
        <v>43552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29" t="s">
        <v>29</v>
      </c>
      <c r="O67" s="45"/>
      <c r="P67" s="48" t="s">
        <v>131</v>
      </c>
      <c r="Q67" s="46">
        <f>395/1000</f>
        <v>0.39500000000000002</v>
      </c>
      <c r="R67" s="34" t="s">
        <v>30</v>
      </c>
      <c r="S67" s="30">
        <v>1</v>
      </c>
      <c r="T67" s="47">
        <f t="shared" si="1"/>
        <v>0.39500000000000002</v>
      </c>
      <c r="U67" s="48" t="s">
        <v>132</v>
      </c>
      <c r="V67" s="48"/>
    </row>
    <row r="68" spans="1:22" s="50" customFormat="1" ht="12.75" x14ac:dyDescent="0.2">
      <c r="A68" s="43">
        <v>30</v>
      </c>
      <c r="B68" s="44">
        <v>43555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29" t="s">
        <v>29</v>
      </c>
      <c r="O68" s="45"/>
      <c r="P68" s="48" t="s">
        <v>127</v>
      </c>
      <c r="Q68" s="46">
        <f>6000/1000</f>
        <v>6</v>
      </c>
      <c r="R68" s="34" t="s">
        <v>30</v>
      </c>
      <c r="S68" s="30">
        <v>1</v>
      </c>
      <c r="T68" s="47">
        <f t="shared" si="1"/>
        <v>6</v>
      </c>
      <c r="U68" s="48" t="s">
        <v>158</v>
      </c>
      <c r="V68" s="48"/>
    </row>
    <row r="69" spans="1:22" s="50" customFormat="1" ht="12.75" x14ac:dyDescent="0.2">
      <c r="A69" s="43">
        <v>31</v>
      </c>
      <c r="B69" s="44">
        <v>43555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29" t="s">
        <v>29</v>
      </c>
      <c r="O69" s="45"/>
      <c r="P69" s="48" t="s">
        <v>127</v>
      </c>
      <c r="Q69" s="46">
        <f>10000/1000</f>
        <v>10</v>
      </c>
      <c r="R69" s="34" t="s">
        <v>30</v>
      </c>
      <c r="S69" s="30">
        <v>1</v>
      </c>
      <c r="T69" s="47">
        <f t="shared" si="1"/>
        <v>10</v>
      </c>
      <c r="U69" s="48" t="s">
        <v>109</v>
      </c>
      <c r="V69" s="48"/>
    </row>
    <row r="70" spans="1:22" s="50" customFormat="1" ht="12.75" x14ac:dyDescent="0.2">
      <c r="A70" s="43">
        <v>32</v>
      </c>
      <c r="B70" s="44">
        <v>43555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29" t="s">
        <v>29</v>
      </c>
      <c r="O70" s="45"/>
      <c r="P70" s="48" t="s">
        <v>127</v>
      </c>
      <c r="Q70" s="46">
        <f>70000/1000</f>
        <v>70</v>
      </c>
      <c r="R70" s="34" t="s">
        <v>30</v>
      </c>
      <c r="S70" s="30">
        <v>1</v>
      </c>
      <c r="T70" s="47">
        <f t="shared" si="1"/>
        <v>70</v>
      </c>
      <c r="U70" s="48" t="s">
        <v>159</v>
      </c>
      <c r="V70" s="48"/>
    </row>
    <row r="71" spans="1:22" s="50" customFormat="1" ht="12.75" x14ac:dyDescent="0.2">
      <c r="A71" s="43">
        <v>33</v>
      </c>
      <c r="B71" s="44">
        <v>43555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29" t="s">
        <v>29</v>
      </c>
      <c r="O71" s="45"/>
      <c r="P71" s="48" t="s">
        <v>127</v>
      </c>
      <c r="Q71" s="46">
        <f>25420.8/1000</f>
        <v>25.4208</v>
      </c>
      <c r="R71" s="34" t="s">
        <v>30</v>
      </c>
      <c r="S71" s="30">
        <v>1</v>
      </c>
      <c r="T71" s="47">
        <f t="shared" si="1"/>
        <v>25.4208</v>
      </c>
      <c r="U71" s="48" t="s">
        <v>160</v>
      </c>
      <c r="V71" s="48"/>
    </row>
    <row r="72" spans="1:22" s="50" customFormat="1" ht="12.75" x14ac:dyDescent="0.2">
      <c r="A72" s="43">
        <v>34</v>
      </c>
      <c r="B72" s="44">
        <v>43555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29" t="s">
        <v>29</v>
      </c>
      <c r="O72" s="45"/>
      <c r="P72" s="48" t="s">
        <v>127</v>
      </c>
      <c r="Q72" s="46">
        <f>15000/1000</f>
        <v>15</v>
      </c>
      <c r="R72" s="34" t="s">
        <v>30</v>
      </c>
      <c r="S72" s="30">
        <v>1</v>
      </c>
      <c r="T72" s="47">
        <f t="shared" si="1"/>
        <v>15</v>
      </c>
      <c r="U72" s="48" t="s">
        <v>161</v>
      </c>
      <c r="V72" s="48"/>
    </row>
    <row r="73" spans="1:22" s="50" customFormat="1" ht="12.75" x14ac:dyDescent="0.2">
      <c r="A73" s="43">
        <v>35</v>
      </c>
      <c r="B73" s="44">
        <v>43555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29" t="s">
        <v>29</v>
      </c>
      <c r="O73" s="45"/>
      <c r="P73" s="48" t="s">
        <v>127</v>
      </c>
      <c r="Q73" s="46">
        <f>13802/1000</f>
        <v>13.802</v>
      </c>
      <c r="R73" s="34" t="s">
        <v>30</v>
      </c>
      <c r="S73" s="30">
        <v>1</v>
      </c>
      <c r="T73" s="47">
        <f t="shared" si="1"/>
        <v>13.802</v>
      </c>
      <c r="U73" s="48" t="s">
        <v>162</v>
      </c>
      <c r="V73" s="48"/>
    </row>
    <row r="74" spans="1:22" s="50" customFormat="1" ht="12.75" x14ac:dyDescent="0.2">
      <c r="A74" s="43">
        <v>36</v>
      </c>
      <c r="B74" s="44">
        <v>43555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29" t="s">
        <v>29</v>
      </c>
      <c r="O74" s="45"/>
      <c r="P74" s="48" t="s">
        <v>127</v>
      </c>
      <c r="Q74" s="46">
        <f>23312/1000</f>
        <v>23.312000000000001</v>
      </c>
      <c r="R74" s="34" t="s">
        <v>30</v>
      </c>
      <c r="S74" s="30">
        <v>1</v>
      </c>
      <c r="T74" s="47">
        <f t="shared" si="1"/>
        <v>23.312000000000001</v>
      </c>
      <c r="U74" s="48" t="s">
        <v>163</v>
      </c>
      <c r="V74" s="48"/>
    </row>
    <row r="75" spans="1:22" s="50" customFormat="1" ht="12.75" x14ac:dyDescent="0.2">
      <c r="A75" s="43">
        <v>37</v>
      </c>
      <c r="B75" s="44">
        <v>43555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29" t="s">
        <v>29</v>
      </c>
      <c r="O75" s="45"/>
      <c r="P75" s="48" t="s">
        <v>127</v>
      </c>
      <c r="Q75" s="46">
        <f>26500/1000</f>
        <v>26.5</v>
      </c>
      <c r="R75" s="34" t="s">
        <v>30</v>
      </c>
      <c r="S75" s="30">
        <v>1</v>
      </c>
      <c r="T75" s="47">
        <f t="shared" si="1"/>
        <v>26.5</v>
      </c>
      <c r="U75" s="48" t="s">
        <v>164</v>
      </c>
      <c r="V75" s="48"/>
    </row>
    <row r="76" spans="1:22" s="50" customFormat="1" ht="12.75" x14ac:dyDescent="0.2">
      <c r="A76" s="43">
        <v>38</v>
      </c>
      <c r="B76" s="44">
        <v>43555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29" t="s">
        <v>29</v>
      </c>
      <c r="O76" s="45"/>
      <c r="P76" s="48" t="s">
        <v>127</v>
      </c>
      <c r="Q76" s="46">
        <f>30100/1000</f>
        <v>30.1</v>
      </c>
      <c r="R76" s="34" t="s">
        <v>30</v>
      </c>
      <c r="S76" s="30">
        <v>1</v>
      </c>
      <c r="T76" s="47">
        <f t="shared" si="1"/>
        <v>30.1</v>
      </c>
      <c r="U76" s="48" t="s">
        <v>165</v>
      </c>
      <c r="V76" s="48"/>
    </row>
    <row r="77" spans="1:22" s="50" customFormat="1" ht="12.75" x14ac:dyDescent="0.2">
      <c r="A77" s="43">
        <v>39</v>
      </c>
      <c r="B77" s="44">
        <v>43555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29" t="s">
        <v>29</v>
      </c>
      <c r="O77" s="45"/>
      <c r="P77" s="48" t="s">
        <v>166</v>
      </c>
      <c r="Q77" s="46">
        <f>24700.21/1000</f>
        <v>24.700209999999998</v>
      </c>
      <c r="R77" s="34" t="s">
        <v>30</v>
      </c>
      <c r="S77" s="30">
        <v>1</v>
      </c>
      <c r="T77" s="47">
        <f t="shared" si="1"/>
        <v>24.700209999999998</v>
      </c>
      <c r="U77" s="48" t="s">
        <v>167</v>
      </c>
      <c r="V77" s="48"/>
    </row>
    <row r="78" spans="1:22" s="50" customFormat="1" ht="12.75" x14ac:dyDescent="0.2">
      <c r="A78" s="43">
        <v>40</v>
      </c>
      <c r="B78" s="44">
        <v>43555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29" t="s">
        <v>29</v>
      </c>
      <c r="O78" s="45"/>
      <c r="P78" s="48" t="s">
        <v>166</v>
      </c>
      <c r="Q78" s="46">
        <f>12500/1000</f>
        <v>12.5</v>
      </c>
      <c r="R78" s="34" t="s">
        <v>30</v>
      </c>
      <c r="S78" s="30">
        <v>1</v>
      </c>
      <c r="T78" s="47">
        <f t="shared" si="1"/>
        <v>12.5</v>
      </c>
      <c r="U78" s="48" t="s">
        <v>168</v>
      </c>
      <c r="V78" s="48"/>
    </row>
    <row r="79" spans="1:22" s="50" customFormat="1" ht="25.5" x14ac:dyDescent="0.2">
      <c r="A79" s="43">
        <v>41</v>
      </c>
      <c r="B79" s="44">
        <v>43555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29" t="s">
        <v>29</v>
      </c>
      <c r="O79" s="45"/>
      <c r="P79" s="48" t="s">
        <v>166</v>
      </c>
      <c r="Q79" s="46">
        <f>5313.93/1000</f>
        <v>5.31393</v>
      </c>
      <c r="R79" s="34" t="s">
        <v>30</v>
      </c>
      <c r="S79" s="30">
        <v>1</v>
      </c>
      <c r="T79" s="47">
        <f t="shared" si="1"/>
        <v>5.31393</v>
      </c>
      <c r="U79" s="48" t="s">
        <v>169</v>
      </c>
      <c r="V79" s="48"/>
    </row>
    <row r="80" spans="1:22" s="50" customFormat="1" ht="12.75" x14ac:dyDescent="0.2">
      <c r="A80" s="43">
        <v>42</v>
      </c>
      <c r="B80" s="44">
        <v>43555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9" t="s">
        <v>29</v>
      </c>
      <c r="O80" s="45"/>
      <c r="P80" s="48" t="s">
        <v>166</v>
      </c>
      <c r="Q80" s="46">
        <f>10385.79/1000</f>
        <v>10.38579</v>
      </c>
      <c r="R80" s="34" t="s">
        <v>30</v>
      </c>
      <c r="S80" s="30">
        <v>1</v>
      </c>
      <c r="T80" s="47">
        <f t="shared" si="1"/>
        <v>10.38579</v>
      </c>
      <c r="U80" s="48" t="s">
        <v>170</v>
      </c>
      <c r="V80" s="48"/>
    </row>
    <row r="81" spans="1:22" s="50" customFormat="1" ht="12.75" x14ac:dyDescent="0.2">
      <c r="A81" s="43">
        <v>43</v>
      </c>
      <c r="B81" s="44">
        <v>43555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29" t="s">
        <v>29</v>
      </c>
      <c r="O81" s="45"/>
      <c r="P81" s="48" t="s">
        <v>166</v>
      </c>
      <c r="Q81" s="46">
        <f>11788.8/1000</f>
        <v>11.788799999999998</v>
      </c>
      <c r="R81" s="34" t="s">
        <v>30</v>
      </c>
      <c r="S81" s="30">
        <v>1</v>
      </c>
      <c r="T81" s="47">
        <f t="shared" si="1"/>
        <v>11.788799999999998</v>
      </c>
      <c r="U81" s="48" t="s">
        <v>171</v>
      </c>
      <c r="V81" s="48"/>
    </row>
    <row r="82" spans="1:22" s="50" customFormat="1" ht="12.75" x14ac:dyDescent="0.2">
      <c r="A82" s="43">
        <v>44</v>
      </c>
      <c r="B82" s="44">
        <v>43555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29" t="s">
        <v>29</v>
      </c>
      <c r="O82" s="45"/>
      <c r="P82" s="48" t="s">
        <v>166</v>
      </c>
      <c r="Q82" s="46">
        <f>5098.5/1000</f>
        <v>5.0984999999999996</v>
      </c>
      <c r="R82" s="34" t="s">
        <v>30</v>
      </c>
      <c r="S82" s="30">
        <v>1</v>
      </c>
      <c r="T82" s="47">
        <f t="shared" si="1"/>
        <v>5.0984999999999996</v>
      </c>
      <c r="U82" s="48" t="s">
        <v>172</v>
      </c>
      <c r="V82" s="48"/>
    </row>
    <row r="83" spans="1:22" s="50" customFormat="1" ht="12.75" x14ac:dyDescent="0.2">
      <c r="A83" s="43">
        <v>45</v>
      </c>
      <c r="B83" s="44">
        <v>43555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29" t="s">
        <v>29</v>
      </c>
      <c r="O83" s="45"/>
      <c r="P83" s="48" t="s">
        <v>166</v>
      </c>
      <c r="Q83" s="46">
        <f>20115.29/1000</f>
        <v>20.115290000000002</v>
      </c>
      <c r="R83" s="34" t="s">
        <v>30</v>
      </c>
      <c r="S83" s="30">
        <v>1</v>
      </c>
      <c r="T83" s="47">
        <f t="shared" si="1"/>
        <v>20.115290000000002</v>
      </c>
      <c r="U83" s="48" t="s">
        <v>173</v>
      </c>
      <c r="V83" s="48"/>
    </row>
    <row r="84" spans="1:22" s="50" customFormat="1" ht="12.75" x14ac:dyDescent="0.2">
      <c r="A84" s="43">
        <v>46</v>
      </c>
      <c r="B84" s="44">
        <v>43555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29" t="s">
        <v>29</v>
      </c>
      <c r="O84" s="45"/>
      <c r="P84" s="48" t="s">
        <v>166</v>
      </c>
      <c r="Q84" s="46">
        <f>5254.35/1000</f>
        <v>5.2543500000000005</v>
      </c>
      <c r="R84" s="34" t="s">
        <v>30</v>
      </c>
      <c r="S84" s="30">
        <v>1</v>
      </c>
      <c r="T84" s="47">
        <f t="shared" si="1"/>
        <v>5.2543500000000005</v>
      </c>
      <c r="U84" s="48" t="s">
        <v>174</v>
      </c>
      <c r="V84" s="48"/>
    </row>
    <row r="85" spans="1:22" s="50" customFormat="1" ht="12.75" x14ac:dyDescent="0.2">
      <c r="A85" s="43">
        <v>47</v>
      </c>
      <c r="B85" s="44">
        <v>43555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29" t="s">
        <v>29</v>
      </c>
      <c r="O85" s="45"/>
      <c r="P85" s="48" t="s">
        <v>166</v>
      </c>
      <c r="Q85" s="46">
        <f>13727.93/1000</f>
        <v>13.727930000000001</v>
      </c>
      <c r="R85" s="34" t="s">
        <v>30</v>
      </c>
      <c r="S85" s="30">
        <v>1</v>
      </c>
      <c r="T85" s="47">
        <f t="shared" si="1"/>
        <v>13.727930000000001</v>
      </c>
      <c r="U85" s="48" t="s">
        <v>175</v>
      </c>
      <c r="V85" s="48"/>
    </row>
    <row r="86" spans="1:22" s="50" customFormat="1" ht="12.75" x14ac:dyDescent="0.2">
      <c r="A86" s="43">
        <v>48</v>
      </c>
      <c r="B86" s="44">
        <v>43555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29" t="s">
        <v>29</v>
      </c>
      <c r="O86" s="45"/>
      <c r="P86" s="48" t="s">
        <v>166</v>
      </c>
      <c r="Q86" s="46">
        <f>8449.67/1000</f>
        <v>8.4496699999999993</v>
      </c>
      <c r="R86" s="34" t="s">
        <v>30</v>
      </c>
      <c r="S86" s="30">
        <v>1</v>
      </c>
      <c r="T86" s="47">
        <f t="shared" si="1"/>
        <v>8.4496699999999993</v>
      </c>
      <c r="U86" s="48" t="s">
        <v>176</v>
      </c>
      <c r="V86" s="48"/>
    </row>
    <row r="87" spans="1:22" s="50" customFormat="1" ht="12.75" x14ac:dyDescent="0.2">
      <c r="A87" s="43">
        <v>49</v>
      </c>
      <c r="B87" s="44">
        <v>43555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29" t="s">
        <v>29</v>
      </c>
      <c r="O87" s="45"/>
      <c r="P87" s="48" t="s">
        <v>166</v>
      </c>
      <c r="Q87" s="46">
        <f>5195.86/1000</f>
        <v>5.1958599999999997</v>
      </c>
      <c r="R87" s="34" t="s">
        <v>30</v>
      </c>
      <c r="S87" s="30">
        <v>1</v>
      </c>
      <c r="T87" s="47">
        <f t="shared" si="1"/>
        <v>5.1958599999999997</v>
      </c>
      <c r="U87" s="48" t="s">
        <v>177</v>
      </c>
      <c r="V87" s="48"/>
    </row>
    <row r="88" spans="1:22" s="50" customFormat="1" ht="12.75" x14ac:dyDescent="0.2">
      <c r="A88" s="43">
        <v>50</v>
      </c>
      <c r="B88" s="44">
        <v>43555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29" t="s">
        <v>29</v>
      </c>
      <c r="O88" s="45"/>
      <c r="P88" s="48" t="s">
        <v>166</v>
      </c>
      <c r="Q88" s="46">
        <f>5885.4/1000</f>
        <v>5.8853999999999997</v>
      </c>
      <c r="R88" s="34" t="s">
        <v>30</v>
      </c>
      <c r="S88" s="30">
        <v>1</v>
      </c>
      <c r="T88" s="47">
        <f t="shared" si="1"/>
        <v>5.8853999999999997</v>
      </c>
      <c r="U88" s="48" t="s">
        <v>178</v>
      </c>
      <c r="V88" s="48"/>
    </row>
    <row r="89" spans="1:22" s="50" customFormat="1" ht="12.75" x14ac:dyDescent="0.2">
      <c r="A89" s="43">
        <v>51</v>
      </c>
      <c r="B89" s="44">
        <v>43555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29" t="s">
        <v>29</v>
      </c>
      <c r="O89" s="45"/>
      <c r="P89" s="48" t="s">
        <v>166</v>
      </c>
      <c r="Q89" s="46">
        <f>6023.45/1000</f>
        <v>6.0234499999999995</v>
      </c>
      <c r="R89" s="34" t="s">
        <v>30</v>
      </c>
      <c r="S89" s="30">
        <v>1</v>
      </c>
      <c r="T89" s="47">
        <f t="shared" si="1"/>
        <v>6.0234499999999995</v>
      </c>
      <c r="U89" s="48" t="s">
        <v>179</v>
      </c>
      <c r="V89" s="48"/>
    </row>
    <row r="90" spans="1:22" s="50" customFormat="1" ht="25.5" x14ac:dyDescent="0.2">
      <c r="A90" s="43">
        <v>52</v>
      </c>
      <c r="B90" s="44">
        <v>43555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29" t="s">
        <v>29</v>
      </c>
      <c r="O90" s="45"/>
      <c r="P90" s="48" t="s">
        <v>166</v>
      </c>
      <c r="Q90" s="46">
        <f>446.5/1000</f>
        <v>0.44650000000000001</v>
      </c>
      <c r="R90" s="34" t="s">
        <v>30</v>
      </c>
      <c r="S90" s="30">
        <v>1</v>
      </c>
      <c r="T90" s="47">
        <f t="shared" si="1"/>
        <v>0.44650000000000001</v>
      </c>
      <c r="U90" s="48" t="s">
        <v>180</v>
      </c>
      <c r="V90" s="48"/>
    </row>
    <row r="91" spans="1:22" s="50" customFormat="1" ht="12.75" x14ac:dyDescent="0.2">
      <c r="A91" s="43">
        <v>53</v>
      </c>
      <c r="B91" s="44">
        <v>43555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29" t="s">
        <v>29</v>
      </c>
      <c r="O91" s="45"/>
      <c r="P91" s="48" t="s">
        <v>166</v>
      </c>
      <c r="Q91" s="46">
        <f>412.94/1000</f>
        <v>0.41293999999999997</v>
      </c>
      <c r="R91" s="34" t="s">
        <v>30</v>
      </c>
      <c r="S91" s="30">
        <v>1</v>
      </c>
      <c r="T91" s="47">
        <f t="shared" si="1"/>
        <v>0.41293999999999997</v>
      </c>
      <c r="U91" s="48" t="s">
        <v>181</v>
      </c>
      <c r="V91" s="48"/>
    </row>
    <row r="92" spans="1:22" s="50" customFormat="1" ht="25.5" x14ac:dyDescent="0.2">
      <c r="A92" s="43">
        <v>54</v>
      </c>
      <c r="B92" s="44">
        <v>43555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29" t="s">
        <v>29</v>
      </c>
      <c r="O92" s="45"/>
      <c r="P92" s="48" t="s">
        <v>166</v>
      </c>
      <c r="Q92" s="46">
        <f>3397.89/1000</f>
        <v>3.3978899999999999</v>
      </c>
      <c r="R92" s="34" t="s">
        <v>30</v>
      </c>
      <c r="S92" s="30">
        <v>1</v>
      </c>
      <c r="T92" s="47">
        <f t="shared" si="1"/>
        <v>3.3978899999999999</v>
      </c>
      <c r="U92" s="48" t="s">
        <v>182</v>
      </c>
      <c r="V92" s="48"/>
    </row>
    <row r="93" spans="1:22" s="50" customFormat="1" ht="25.5" x14ac:dyDescent="0.2">
      <c r="A93" s="43">
        <v>55</v>
      </c>
      <c r="B93" s="44">
        <v>43555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29" t="s">
        <v>29</v>
      </c>
      <c r="O93" s="45"/>
      <c r="P93" s="48" t="s">
        <v>166</v>
      </c>
      <c r="Q93" s="46">
        <f>3004.11/1000</f>
        <v>3.0041100000000003</v>
      </c>
      <c r="R93" s="34" t="s">
        <v>30</v>
      </c>
      <c r="S93" s="30">
        <v>1</v>
      </c>
      <c r="T93" s="47">
        <f t="shared" si="1"/>
        <v>3.0041100000000003</v>
      </c>
      <c r="U93" s="48" t="s">
        <v>183</v>
      </c>
      <c r="V93" s="48"/>
    </row>
    <row r="94" spans="1:22" s="50" customFormat="1" ht="12.75" x14ac:dyDescent="0.2">
      <c r="A94" s="43">
        <v>56</v>
      </c>
      <c r="B94" s="44">
        <v>43555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29" t="s">
        <v>29</v>
      </c>
      <c r="O94" s="45"/>
      <c r="P94" s="48" t="s">
        <v>166</v>
      </c>
      <c r="Q94" s="46">
        <f>46049.5/1000</f>
        <v>46.049500000000002</v>
      </c>
      <c r="R94" s="34" t="s">
        <v>30</v>
      </c>
      <c r="S94" s="30">
        <v>1</v>
      </c>
      <c r="T94" s="47">
        <f t="shared" si="1"/>
        <v>46.049500000000002</v>
      </c>
      <c r="U94" s="48" t="s">
        <v>184</v>
      </c>
      <c r="V94" s="48"/>
    </row>
    <row r="95" spans="1:22" s="50" customFormat="1" ht="12.75" x14ac:dyDescent="0.2">
      <c r="A95" s="43">
        <v>57</v>
      </c>
      <c r="B95" s="44">
        <v>43555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29" t="s">
        <v>29</v>
      </c>
      <c r="O95" s="45"/>
      <c r="P95" s="48" t="s">
        <v>166</v>
      </c>
      <c r="Q95" s="46">
        <f>3290.02/1000</f>
        <v>3.2900200000000002</v>
      </c>
      <c r="R95" s="34" t="s">
        <v>30</v>
      </c>
      <c r="S95" s="30">
        <v>1</v>
      </c>
      <c r="T95" s="47">
        <f t="shared" si="1"/>
        <v>3.2900200000000002</v>
      </c>
      <c r="U95" s="48" t="s">
        <v>185</v>
      </c>
      <c r="V95" s="48"/>
    </row>
    <row r="96" spans="1:22" s="50" customFormat="1" ht="12.75" x14ac:dyDescent="0.2">
      <c r="A96" s="43">
        <v>58</v>
      </c>
      <c r="B96" s="44">
        <v>43555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29" t="s">
        <v>29</v>
      </c>
      <c r="O96" s="45"/>
      <c r="P96" s="48" t="s">
        <v>166</v>
      </c>
      <c r="Q96" s="46">
        <f>170.3/1000</f>
        <v>0.17030000000000001</v>
      </c>
      <c r="R96" s="34" t="s">
        <v>30</v>
      </c>
      <c r="S96" s="30">
        <v>1</v>
      </c>
      <c r="T96" s="47">
        <f t="shared" si="1"/>
        <v>0.17030000000000001</v>
      </c>
      <c r="U96" s="48" t="s">
        <v>186</v>
      </c>
      <c r="V96" s="48"/>
    </row>
    <row r="97" spans="1:22" s="50" customFormat="1" ht="12.75" x14ac:dyDescent="0.2">
      <c r="A97" s="43">
        <v>59</v>
      </c>
      <c r="B97" s="44">
        <v>43555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29" t="s">
        <v>29</v>
      </c>
      <c r="O97" s="45"/>
      <c r="P97" s="48" t="s">
        <v>187</v>
      </c>
      <c r="Q97" s="46">
        <f>58897.79/1000</f>
        <v>58.897790000000001</v>
      </c>
      <c r="R97" s="34" t="s">
        <v>30</v>
      </c>
      <c r="S97" s="30">
        <v>1</v>
      </c>
      <c r="T97" s="47">
        <f t="shared" si="1"/>
        <v>58.897790000000001</v>
      </c>
      <c r="U97" s="48" t="s">
        <v>188</v>
      </c>
      <c r="V97" s="48"/>
    </row>
    <row r="98" spans="1:22" s="50" customFormat="1" ht="25.5" x14ac:dyDescent="0.2">
      <c r="A98" s="43">
        <v>60</v>
      </c>
      <c r="B98" s="44">
        <v>43555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29" t="s">
        <v>29</v>
      </c>
      <c r="O98" s="45"/>
      <c r="P98" s="48" t="s">
        <v>187</v>
      </c>
      <c r="Q98" s="46">
        <f>4000/1000</f>
        <v>4</v>
      </c>
      <c r="R98" s="34" t="s">
        <v>30</v>
      </c>
      <c r="S98" s="30">
        <v>1</v>
      </c>
      <c r="T98" s="47">
        <f t="shared" si="1"/>
        <v>4</v>
      </c>
      <c r="U98" s="48" t="s">
        <v>189</v>
      </c>
      <c r="V98" s="48"/>
    </row>
    <row r="99" spans="1:22" s="50" customFormat="1" ht="12.75" x14ac:dyDescent="0.2">
      <c r="A99" s="43">
        <v>61</v>
      </c>
      <c r="B99" s="44">
        <v>43555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29" t="s">
        <v>29</v>
      </c>
      <c r="O99" s="45"/>
      <c r="P99" s="48" t="s">
        <v>187</v>
      </c>
      <c r="Q99" s="46">
        <f>70791.02/1000</f>
        <v>70.791020000000003</v>
      </c>
      <c r="R99" s="34" t="s">
        <v>30</v>
      </c>
      <c r="S99" s="30">
        <v>1</v>
      </c>
      <c r="T99" s="47">
        <f t="shared" si="1"/>
        <v>70.791020000000003</v>
      </c>
      <c r="U99" s="48" t="s">
        <v>190</v>
      </c>
      <c r="V99" s="48"/>
    </row>
    <row r="100" spans="1:22" s="50" customFormat="1" ht="12.75" x14ac:dyDescent="0.2">
      <c r="A100" s="43">
        <v>62</v>
      </c>
      <c r="B100" s="44">
        <v>43555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29" t="s">
        <v>29</v>
      </c>
      <c r="O100" s="45"/>
      <c r="P100" s="48" t="s">
        <v>187</v>
      </c>
      <c r="Q100" s="46">
        <f>31341.82/1000</f>
        <v>31.341819999999998</v>
      </c>
      <c r="R100" s="34" t="s">
        <v>30</v>
      </c>
      <c r="S100" s="30">
        <v>1</v>
      </c>
      <c r="T100" s="47">
        <f t="shared" si="1"/>
        <v>31.341819999999998</v>
      </c>
      <c r="U100" s="48" t="s">
        <v>191</v>
      </c>
      <c r="V100" s="48"/>
    </row>
    <row r="101" spans="1:22" s="50" customFormat="1" ht="12.75" x14ac:dyDescent="0.2">
      <c r="A101" s="43">
        <v>63</v>
      </c>
      <c r="B101" s="44">
        <v>43555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29" t="s">
        <v>29</v>
      </c>
      <c r="O101" s="45"/>
      <c r="P101" s="48" t="s">
        <v>187</v>
      </c>
      <c r="Q101" s="46">
        <f>238750/1000</f>
        <v>238.75</v>
      </c>
      <c r="R101" s="34" t="s">
        <v>30</v>
      </c>
      <c r="S101" s="30">
        <v>1</v>
      </c>
      <c r="T101" s="47">
        <f t="shared" si="1"/>
        <v>238.75</v>
      </c>
      <c r="U101" s="48" t="s">
        <v>192</v>
      </c>
      <c r="V101" s="48"/>
    </row>
    <row r="102" spans="1:22" s="50" customFormat="1" ht="12.75" x14ac:dyDescent="0.2">
      <c r="A102" s="43">
        <v>64</v>
      </c>
      <c r="B102" s="44">
        <v>43555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29" t="s">
        <v>29</v>
      </c>
      <c r="O102" s="45"/>
      <c r="P102" s="48" t="s">
        <v>187</v>
      </c>
      <c r="Q102" s="46">
        <f>295234.8/1000</f>
        <v>295.23480000000001</v>
      </c>
      <c r="R102" s="34" t="s">
        <v>30</v>
      </c>
      <c r="S102" s="30">
        <v>1</v>
      </c>
      <c r="T102" s="47">
        <f t="shared" si="1"/>
        <v>295.23480000000001</v>
      </c>
      <c r="U102" s="48" t="s">
        <v>193</v>
      </c>
      <c r="V102" s="48"/>
    </row>
    <row r="103" spans="1:22" s="50" customFormat="1" ht="25.5" x14ac:dyDescent="0.2">
      <c r="A103" s="43">
        <v>65</v>
      </c>
      <c r="B103" s="44">
        <v>43555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29" t="s">
        <v>29</v>
      </c>
      <c r="O103" s="45"/>
      <c r="P103" s="48" t="s">
        <v>187</v>
      </c>
      <c r="Q103" s="46">
        <f>65695.8/1000</f>
        <v>65.695800000000006</v>
      </c>
      <c r="R103" s="34" t="s">
        <v>30</v>
      </c>
      <c r="S103" s="30">
        <v>1</v>
      </c>
      <c r="T103" s="47">
        <f t="shared" ref="T103:T132" si="2">Q103</f>
        <v>65.695800000000006</v>
      </c>
      <c r="U103" s="48" t="s">
        <v>194</v>
      </c>
      <c r="V103" s="48"/>
    </row>
    <row r="104" spans="1:22" s="50" customFormat="1" ht="12.75" x14ac:dyDescent="0.2">
      <c r="A104" s="43">
        <v>66</v>
      </c>
      <c r="B104" s="44">
        <v>43555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29" t="s">
        <v>29</v>
      </c>
      <c r="O104" s="45"/>
      <c r="P104" s="48" t="s">
        <v>187</v>
      </c>
      <c r="Q104" s="46">
        <f>3500/1000</f>
        <v>3.5</v>
      </c>
      <c r="R104" s="34" t="s">
        <v>30</v>
      </c>
      <c r="S104" s="30">
        <v>1</v>
      </c>
      <c r="T104" s="47">
        <f t="shared" si="2"/>
        <v>3.5</v>
      </c>
      <c r="U104" s="48" t="s">
        <v>195</v>
      </c>
      <c r="V104" s="48"/>
    </row>
    <row r="105" spans="1:22" s="50" customFormat="1" ht="25.5" x14ac:dyDescent="0.2">
      <c r="A105" s="43">
        <v>67</v>
      </c>
      <c r="B105" s="44">
        <v>43555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29" t="s">
        <v>29</v>
      </c>
      <c r="O105" s="45"/>
      <c r="P105" s="48" t="s">
        <v>187</v>
      </c>
      <c r="Q105" s="46">
        <f>266268.47/1000</f>
        <v>266.26846999999998</v>
      </c>
      <c r="R105" s="34" t="s">
        <v>30</v>
      </c>
      <c r="S105" s="30">
        <v>1</v>
      </c>
      <c r="T105" s="47">
        <f t="shared" si="2"/>
        <v>266.26846999999998</v>
      </c>
      <c r="U105" s="48" t="s">
        <v>196</v>
      </c>
      <c r="V105" s="48"/>
    </row>
    <row r="106" spans="1:22" s="50" customFormat="1" ht="38.25" x14ac:dyDescent="0.2">
      <c r="A106" s="43">
        <v>68</v>
      </c>
      <c r="B106" s="44">
        <v>43555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29" t="s">
        <v>29</v>
      </c>
      <c r="O106" s="45"/>
      <c r="P106" s="48" t="s">
        <v>187</v>
      </c>
      <c r="Q106" s="46">
        <f>83555/1000</f>
        <v>83.555000000000007</v>
      </c>
      <c r="R106" s="34" t="s">
        <v>30</v>
      </c>
      <c r="S106" s="30">
        <v>1</v>
      </c>
      <c r="T106" s="47">
        <f t="shared" si="2"/>
        <v>83.555000000000007</v>
      </c>
      <c r="U106" s="48" t="s">
        <v>197</v>
      </c>
      <c r="V106" s="48"/>
    </row>
    <row r="107" spans="1:22" s="50" customFormat="1" ht="25.5" x14ac:dyDescent="0.2">
      <c r="A107" s="43">
        <v>69</v>
      </c>
      <c r="B107" s="44">
        <v>43555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29" t="s">
        <v>29</v>
      </c>
      <c r="O107" s="45"/>
      <c r="P107" s="48" t="s">
        <v>187</v>
      </c>
      <c r="Q107" s="46">
        <f>4000/1000</f>
        <v>4</v>
      </c>
      <c r="R107" s="34" t="s">
        <v>30</v>
      </c>
      <c r="S107" s="30">
        <v>1</v>
      </c>
      <c r="T107" s="47">
        <f t="shared" si="2"/>
        <v>4</v>
      </c>
      <c r="U107" s="48" t="s">
        <v>198</v>
      </c>
      <c r="V107" s="48"/>
    </row>
    <row r="108" spans="1:22" s="50" customFormat="1" ht="25.5" x14ac:dyDescent="0.2">
      <c r="A108" s="43">
        <v>70</v>
      </c>
      <c r="B108" s="44">
        <v>43555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29" t="s">
        <v>29</v>
      </c>
      <c r="O108" s="45"/>
      <c r="P108" s="48" t="s">
        <v>187</v>
      </c>
      <c r="Q108" s="46">
        <f>15450.3/1000</f>
        <v>15.450299999999999</v>
      </c>
      <c r="R108" s="34" t="s">
        <v>30</v>
      </c>
      <c r="S108" s="30">
        <v>1</v>
      </c>
      <c r="T108" s="47">
        <f t="shared" si="2"/>
        <v>15.450299999999999</v>
      </c>
      <c r="U108" s="48" t="s">
        <v>199</v>
      </c>
      <c r="V108" s="48"/>
    </row>
    <row r="109" spans="1:22" s="50" customFormat="1" ht="12.75" x14ac:dyDescent="0.2">
      <c r="A109" s="43">
        <v>71</v>
      </c>
      <c r="B109" s="44">
        <v>43555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29" t="s">
        <v>29</v>
      </c>
      <c r="O109" s="45"/>
      <c r="P109" s="48" t="s">
        <v>187</v>
      </c>
      <c r="Q109" s="46">
        <f>2694.41/1000</f>
        <v>2.69441</v>
      </c>
      <c r="R109" s="34" t="s">
        <v>30</v>
      </c>
      <c r="S109" s="30">
        <v>1</v>
      </c>
      <c r="T109" s="47">
        <f t="shared" si="2"/>
        <v>2.69441</v>
      </c>
      <c r="U109" s="48" t="s">
        <v>200</v>
      </c>
      <c r="V109" s="48"/>
    </row>
    <row r="110" spans="1:22" s="50" customFormat="1" ht="12.75" x14ac:dyDescent="0.2">
      <c r="A110" s="43">
        <v>72</v>
      </c>
      <c r="B110" s="44">
        <v>43555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29" t="s">
        <v>29</v>
      </c>
      <c r="O110" s="45"/>
      <c r="P110" s="48" t="s">
        <v>201</v>
      </c>
      <c r="Q110" s="46">
        <f>11183.9/1000</f>
        <v>11.1839</v>
      </c>
      <c r="R110" s="34" t="s">
        <v>30</v>
      </c>
      <c r="S110" s="30">
        <v>1</v>
      </c>
      <c r="T110" s="47">
        <f t="shared" si="2"/>
        <v>11.1839</v>
      </c>
      <c r="U110" s="48" t="s">
        <v>202</v>
      </c>
      <c r="V110" s="48"/>
    </row>
    <row r="111" spans="1:22" s="50" customFormat="1" ht="25.5" x14ac:dyDescent="0.2">
      <c r="A111" s="43">
        <v>73</v>
      </c>
      <c r="B111" s="44">
        <v>43555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29" t="s">
        <v>29</v>
      </c>
      <c r="O111" s="45"/>
      <c r="P111" s="48" t="s">
        <v>203</v>
      </c>
      <c r="Q111" s="46">
        <f>3795.49/1000</f>
        <v>3.7954899999999996</v>
      </c>
      <c r="R111" s="34" t="s">
        <v>30</v>
      </c>
      <c r="S111" s="30">
        <v>1</v>
      </c>
      <c r="T111" s="47">
        <f t="shared" si="2"/>
        <v>3.7954899999999996</v>
      </c>
      <c r="U111" s="48" t="s">
        <v>204</v>
      </c>
      <c r="V111" s="48"/>
    </row>
    <row r="112" spans="1:22" s="50" customFormat="1" ht="12.75" x14ac:dyDescent="0.2">
      <c r="A112" s="43">
        <v>74</v>
      </c>
      <c r="B112" s="44">
        <v>43555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29" t="s">
        <v>29</v>
      </c>
      <c r="O112" s="45"/>
      <c r="P112" s="48" t="s">
        <v>205</v>
      </c>
      <c r="Q112" s="46">
        <f>633.6/1000</f>
        <v>0.63360000000000005</v>
      </c>
      <c r="R112" s="34" t="s">
        <v>30</v>
      </c>
      <c r="S112" s="30">
        <v>1</v>
      </c>
      <c r="T112" s="47">
        <f t="shared" si="2"/>
        <v>0.63360000000000005</v>
      </c>
      <c r="U112" s="48" t="s">
        <v>206</v>
      </c>
      <c r="V112" s="48"/>
    </row>
    <row r="113" spans="1:22" s="50" customFormat="1" ht="12.75" x14ac:dyDescent="0.2">
      <c r="A113" s="43">
        <v>75</v>
      </c>
      <c r="B113" s="44">
        <v>43555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29" t="s">
        <v>29</v>
      </c>
      <c r="O113" s="45"/>
      <c r="P113" s="48" t="s">
        <v>148</v>
      </c>
      <c r="Q113" s="46">
        <f>23443.34/1000</f>
        <v>23.443339999999999</v>
      </c>
      <c r="R113" s="34" t="s">
        <v>30</v>
      </c>
      <c r="S113" s="30">
        <v>1</v>
      </c>
      <c r="T113" s="47">
        <f t="shared" si="2"/>
        <v>23.443339999999999</v>
      </c>
      <c r="U113" s="48" t="s">
        <v>207</v>
      </c>
      <c r="V113" s="48"/>
    </row>
    <row r="114" spans="1:22" s="50" customFormat="1" ht="25.5" x14ac:dyDescent="0.2">
      <c r="A114" s="43">
        <v>76</v>
      </c>
      <c r="B114" s="44">
        <v>43555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29" t="s">
        <v>29</v>
      </c>
      <c r="O114" s="45"/>
      <c r="P114" s="48" t="s">
        <v>148</v>
      </c>
      <c r="Q114" s="46">
        <f>275686.75/1000</f>
        <v>275.68675000000002</v>
      </c>
      <c r="R114" s="34" t="s">
        <v>30</v>
      </c>
      <c r="S114" s="30">
        <v>1</v>
      </c>
      <c r="T114" s="47">
        <f t="shared" si="2"/>
        <v>275.68675000000002</v>
      </c>
      <c r="U114" s="48" t="s">
        <v>208</v>
      </c>
      <c r="V114" s="48"/>
    </row>
    <row r="115" spans="1:22" s="50" customFormat="1" ht="12.75" x14ac:dyDescent="0.2">
      <c r="A115" s="43">
        <v>77</v>
      </c>
      <c r="B115" s="44">
        <v>43555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29" t="s">
        <v>29</v>
      </c>
      <c r="O115" s="45"/>
      <c r="P115" s="48" t="s">
        <v>148</v>
      </c>
      <c r="Q115" s="46">
        <f>6352.12/1000</f>
        <v>6.3521200000000002</v>
      </c>
      <c r="R115" s="34" t="s">
        <v>30</v>
      </c>
      <c r="S115" s="30">
        <v>1</v>
      </c>
      <c r="T115" s="47">
        <f t="shared" si="2"/>
        <v>6.3521200000000002</v>
      </c>
      <c r="U115" s="48" t="s">
        <v>209</v>
      </c>
      <c r="V115" s="48"/>
    </row>
    <row r="116" spans="1:22" s="50" customFormat="1" ht="12.75" x14ac:dyDescent="0.2">
      <c r="A116" s="43">
        <v>78</v>
      </c>
      <c r="B116" s="44">
        <v>43555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29" t="s">
        <v>29</v>
      </c>
      <c r="O116" s="45"/>
      <c r="P116" s="48" t="s">
        <v>148</v>
      </c>
      <c r="Q116" s="46">
        <f>98.01/1000</f>
        <v>9.801E-2</v>
      </c>
      <c r="R116" s="34" t="s">
        <v>30</v>
      </c>
      <c r="S116" s="30">
        <v>1</v>
      </c>
      <c r="T116" s="47">
        <f t="shared" si="2"/>
        <v>9.801E-2</v>
      </c>
      <c r="U116" s="48" t="s">
        <v>210</v>
      </c>
      <c r="V116" s="48"/>
    </row>
    <row r="117" spans="1:22" s="50" customFormat="1" ht="12.75" x14ac:dyDescent="0.2">
      <c r="A117" s="43">
        <v>79</v>
      </c>
      <c r="B117" s="44">
        <v>43555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29" t="s">
        <v>29</v>
      </c>
      <c r="O117" s="45"/>
      <c r="P117" s="48" t="s">
        <v>148</v>
      </c>
      <c r="Q117" s="46">
        <f>224.64/1000</f>
        <v>0.22463999999999998</v>
      </c>
      <c r="R117" s="34" t="s">
        <v>30</v>
      </c>
      <c r="S117" s="30">
        <v>1</v>
      </c>
      <c r="T117" s="47">
        <f t="shared" si="2"/>
        <v>0.22463999999999998</v>
      </c>
      <c r="U117" s="48" t="s">
        <v>211</v>
      </c>
      <c r="V117" s="48"/>
    </row>
    <row r="118" spans="1:22" s="50" customFormat="1" ht="12.75" x14ac:dyDescent="0.2">
      <c r="A118" s="43">
        <v>80</v>
      </c>
      <c r="B118" s="44">
        <v>43555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29" t="s">
        <v>29</v>
      </c>
      <c r="O118" s="45"/>
      <c r="P118" s="48" t="s">
        <v>212</v>
      </c>
      <c r="Q118" s="46">
        <f>19528.87/1000</f>
        <v>19.528869999999998</v>
      </c>
      <c r="R118" s="34" t="s">
        <v>30</v>
      </c>
      <c r="S118" s="30">
        <v>1</v>
      </c>
      <c r="T118" s="47">
        <f t="shared" si="2"/>
        <v>19.528869999999998</v>
      </c>
      <c r="U118" s="48" t="s">
        <v>213</v>
      </c>
      <c r="V118" s="48"/>
    </row>
    <row r="119" spans="1:22" s="50" customFormat="1" ht="25.5" x14ac:dyDescent="0.2">
      <c r="A119" s="43">
        <v>81</v>
      </c>
      <c r="B119" s="44">
        <v>43555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29" t="s">
        <v>29</v>
      </c>
      <c r="O119" s="45"/>
      <c r="P119" s="48" t="s">
        <v>148</v>
      </c>
      <c r="Q119" s="46">
        <f>119.15/1000</f>
        <v>0.11915000000000001</v>
      </c>
      <c r="R119" s="34" t="s">
        <v>30</v>
      </c>
      <c r="S119" s="30">
        <v>1</v>
      </c>
      <c r="T119" s="47">
        <f t="shared" si="2"/>
        <v>0.11915000000000001</v>
      </c>
      <c r="U119" s="48" t="s">
        <v>214</v>
      </c>
      <c r="V119" s="48"/>
    </row>
    <row r="120" spans="1:22" s="50" customFormat="1" ht="12.75" x14ac:dyDescent="0.2">
      <c r="A120" s="43">
        <v>82</v>
      </c>
      <c r="B120" s="44">
        <v>43555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29" t="s">
        <v>29</v>
      </c>
      <c r="O120" s="45"/>
      <c r="P120" s="48" t="s">
        <v>148</v>
      </c>
      <c r="Q120" s="46">
        <f>3388.86/1000</f>
        <v>3.3888600000000002</v>
      </c>
      <c r="R120" s="34" t="s">
        <v>30</v>
      </c>
      <c r="S120" s="30">
        <v>1</v>
      </c>
      <c r="T120" s="47">
        <f t="shared" si="2"/>
        <v>3.3888600000000002</v>
      </c>
      <c r="U120" s="48" t="s">
        <v>215</v>
      </c>
      <c r="V120" s="48"/>
    </row>
    <row r="121" spans="1:22" s="50" customFormat="1" ht="12.75" x14ac:dyDescent="0.2">
      <c r="A121" s="43">
        <v>83</v>
      </c>
      <c r="B121" s="44">
        <v>43555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29" t="s">
        <v>29</v>
      </c>
      <c r="O121" s="45"/>
      <c r="P121" s="48" t="s">
        <v>148</v>
      </c>
      <c r="Q121" s="46">
        <f>2949.61/1000</f>
        <v>2.9496100000000003</v>
      </c>
      <c r="R121" s="34" t="s">
        <v>30</v>
      </c>
      <c r="S121" s="30">
        <v>1</v>
      </c>
      <c r="T121" s="47">
        <f t="shared" si="2"/>
        <v>2.9496100000000003</v>
      </c>
      <c r="U121" s="48" t="s">
        <v>164</v>
      </c>
      <c r="V121" s="48"/>
    </row>
    <row r="122" spans="1:22" s="50" customFormat="1" ht="12.75" x14ac:dyDescent="0.2">
      <c r="A122" s="43">
        <v>84</v>
      </c>
      <c r="B122" s="44">
        <v>43555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29" t="s">
        <v>29</v>
      </c>
      <c r="O122" s="45"/>
      <c r="P122" s="48" t="s">
        <v>216</v>
      </c>
      <c r="Q122" s="46">
        <f>80076.9/1000</f>
        <v>80.076899999999995</v>
      </c>
      <c r="R122" s="34" t="s">
        <v>30</v>
      </c>
      <c r="S122" s="30">
        <v>1</v>
      </c>
      <c r="T122" s="47">
        <f t="shared" si="2"/>
        <v>80.076899999999995</v>
      </c>
      <c r="U122" s="48" t="s">
        <v>217</v>
      </c>
      <c r="V122" s="48"/>
    </row>
    <row r="123" spans="1:22" s="50" customFormat="1" ht="12.75" x14ac:dyDescent="0.2">
      <c r="A123" s="43">
        <v>85</v>
      </c>
      <c r="B123" s="44">
        <v>43555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29" t="s">
        <v>29</v>
      </c>
      <c r="O123" s="45"/>
      <c r="P123" s="48" t="s">
        <v>133</v>
      </c>
      <c r="Q123" s="46">
        <f>181500/1000</f>
        <v>181.5</v>
      </c>
      <c r="R123" s="34" t="s">
        <v>30</v>
      </c>
      <c r="S123" s="30">
        <v>1</v>
      </c>
      <c r="T123" s="47">
        <f t="shared" si="2"/>
        <v>181.5</v>
      </c>
      <c r="U123" s="48" t="s">
        <v>218</v>
      </c>
      <c r="V123" s="48"/>
    </row>
    <row r="124" spans="1:22" s="50" customFormat="1" ht="12.75" x14ac:dyDescent="0.2">
      <c r="A124" s="43">
        <v>86</v>
      </c>
      <c r="B124" s="44">
        <v>43555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29" t="s">
        <v>29</v>
      </c>
      <c r="O124" s="45"/>
      <c r="P124" s="48" t="s">
        <v>133</v>
      </c>
      <c r="Q124" s="46">
        <f>70000/1000</f>
        <v>70</v>
      </c>
      <c r="R124" s="34" t="s">
        <v>30</v>
      </c>
      <c r="S124" s="30">
        <v>1</v>
      </c>
      <c r="T124" s="47">
        <f t="shared" si="2"/>
        <v>70</v>
      </c>
      <c r="U124" s="48" t="s">
        <v>219</v>
      </c>
      <c r="V124" s="48"/>
    </row>
    <row r="125" spans="1:22" s="50" customFormat="1" ht="25.5" x14ac:dyDescent="0.2">
      <c r="A125" s="43">
        <v>87</v>
      </c>
      <c r="B125" s="44">
        <v>43555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29" t="s">
        <v>29</v>
      </c>
      <c r="O125" s="45"/>
      <c r="P125" s="48" t="s">
        <v>133</v>
      </c>
      <c r="Q125" s="46">
        <f>4185.09/1000</f>
        <v>4.1850899999999998</v>
      </c>
      <c r="R125" s="34" t="s">
        <v>30</v>
      </c>
      <c r="S125" s="30">
        <v>1</v>
      </c>
      <c r="T125" s="47">
        <f t="shared" si="2"/>
        <v>4.1850899999999998</v>
      </c>
      <c r="U125" s="48" t="s">
        <v>220</v>
      </c>
      <c r="V125" s="48"/>
    </row>
    <row r="126" spans="1:22" s="50" customFormat="1" ht="25.5" x14ac:dyDescent="0.2">
      <c r="A126" s="43">
        <v>88</v>
      </c>
      <c r="B126" s="44">
        <v>43555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29" t="s">
        <v>29</v>
      </c>
      <c r="O126" s="45"/>
      <c r="P126" s="48" t="s">
        <v>221</v>
      </c>
      <c r="Q126" s="46">
        <f>1645.4/1000</f>
        <v>1.6454000000000002</v>
      </c>
      <c r="R126" s="34" t="s">
        <v>30</v>
      </c>
      <c r="S126" s="30">
        <v>1</v>
      </c>
      <c r="T126" s="47">
        <f t="shared" si="2"/>
        <v>1.6454000000000002</v>
      </c>
      <c r="U126" s="48" t="s">
        <v>222</v>
      </c>
      <c r="V126" s="48"/>
    </row>
    <row r="127" spans="1:22" s="50" customFormat="1" ht="12.75" x14ac:dyDescent="0.2">
      <c r="A127" s="43">
        <v>89</v>
      </c>
      <c r="B127" s="44">
        <v>43555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29" t="s">
        <v>29</v>
      </c>
      <c r="O127" s="45"/>
      <c r="P127" s="48" t="s">
        <v>221</v>
      </c>
      <c r="Q127" s="46">
        <f>2340.25/1000</f>
        <v>2.3402500000000002</v>
      </c>
      <c r="R127" s="34" t="s">
        <v>30</v>
      </c>
      <c r="S127" s="30">
        <v>1</v>
      </c>
      <c r="T127" s="47">
        <f t="shared" si="2"/>
        <v>2.3402500000000002</v>
      </c>
      <c r="U127" s="48" t="s">
        <v>223</v>
      </c>
      <c r="V127" s="48"/>
    </row>
    <row r="128" spans="1:22" s="50" customFormat="1" ht="12.75" x14ac:dyDescent="0.2">
      <c r="A128" s="43">
        <v>90</v>
      </c>
      <c r="B128" s="44">
        <v>43555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29" t="s">
        <v>29</v>
      </c>
      <c r="O128" s="45"/>
      <c r="P128" s="48" t="s">
        <v>221</v>
      </c>
      <c r="Q128" s="46">
        <f>20000/1000</f>
        <v>20</v>
      </c>
      <c r="R128" s="34" t="s">
        <v>30</v>
      </c>
      <c r="S128" s="30">
        <v>1</v>
      </c>
      <c r="T128" s="47">
        <f t="shared" si="2"/>
        <v>20</v>
      </c>
      <c r="U128" s="48" t="s">
        <v>224</v>
      </c>
      <c r="V128" s="48"/>
    </row>
    <row r="129" spans="1:22" s="50" customFormat="1" ht="12.75" x14ac:dyDescent="0.2">
      <c r="A129" s="43">
        <v>91</v>
      </c>
      <c r="B129" s="44">
        <v>43555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29" t="s">
        <v>29</v>
      </c>
      <c r="O129" s="45"/>
      <c r="P129" s="48" t="s">
        <v>225</v>
      </c>
      <c r="Q129" s="46">
        <f>5000/1000</f>
        <v>5</v>
      </c>
      <c r="R129" s="34" t="s">
        <v>30</v>
      </c>
      <c r="S129" s="30">
        <v>1</v>
      </c>
      <c r="T129" s="47">
        <f t="shared" si="2"/>
        <v>5</v>
      </c>
      <c r="U129" s="48" t="s">
        <v>226</v>
      </c>
      <c r="V129" s="48"/>
    </row>
    <row r="130" spans="1:22" s="50" customFormat="1" ht="12.75" x14ac:dyDescent="0.2">
      <c r="A130" s="43">
        <v>92</v>
      </c>
      <c r="B130" s="44">
        <v>43555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29" t="s">
        <v>29</v>
      </c>
      <c r="O130" s="45"/>
      <c r="P130" s="48" t="s">
        <v>225</v>
      </c>
      <c r="Q130" s="46">
        <f>18600/1000</f>
        <v>18.600000000000001</v>
      </c>
      <c r="R130" s="34" t="s">
        <v>30</v>
      </c>
      <c r="S130" s="30">
        <v>1</v>
      </c>
      <c r="T130" s="47">
        <f t="shared" si="2"/>
        <v>18.600000000000001</v>
      </c>
      <c r="U130" s="48" t="s">
        <v>227</v>
      </c>
      <c r="V130" s="48"/>
    </row>
    <row r="131" spans="1:22" s="50" customFormat="1" ht="12.75" x14ac:dyDescent="0.2">
      <c r="A131" s="43">
        <v>93</v>
      </c>
      <c r="B131" s="44">
        <v>43555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29" t="s">
        <v>29</v>
      </c>
      <c r="O131" s="45"/>
      <c r="P131" s="48" t="s">
        <v>225</v>
      </c>
      <c r="Q131" s="46">
        <f>32505/1000</f>
        <v>32.505000000000003</v>
      </c>
      <c r="R131" s="34" t="s">
        <v>30</v>
      </c>
      <c r="S131" s="30">
        <v>1</v>
      </c>
      <c r="T131" s="47">
        <f t="shared" si="2"/>
        <v>32.505000000000003</v>
      </c>
      <c r="U131" s="48" t="s">
        <v>228</v>
      </c>
      <c r="V131" s="48"/>
    </row>
    <row r="132" spans="1:22" s="50" customFormat="1" ht="12.75" x14ac:dyDescent="0.2">
      <c r="A132" s="43">
        <v>94</v>
      </c>
      <c r="B132" s="44">
        <v>43555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29" t="s">
        <v>29</v>
      </c>
      <c r="O132" s="45"/>
      <c r="P132" s="48" t="s">
        <v>229</v>
      </c>
      <c r="Q132" s="46">
        <f>25424/1000</f>
        <v>25.423999999999999</v>
      </c>
      <c r="R132" s="34" t="s">
        <v>30</v>
      </c>
      <c r="S132" s="30">
        <v>1</v>
      </c>
      <c r="T132" s="47">
        <f t="shared" si="2"/>
        <v>25.423999999999999</v>
      </c>
      <c r="U132" s="48" t="s">
        <v>230</v>
      </c>
      <c r="V132" s="48"/>
    </row>
    <row r="134" spans="1:22" s="50" customFormat="1" ht="12.75" x14ac:dyDescent="0.2"/>
    <row r="135" spans="1:22" s="50" customFormat="1" ht="12.75" x14ac:dyDescent="0.2"/>
    <row r="136" spans="1:22" s="50" customFormat="1" ht="12.75" x14ac:dyDescent="0.2"/>
    <row r="137" spans="1:22" s="50" customFormat="1" ht="12.75" x14ac:dyDescent="0.2"/>
    <row r="138" spans="1:22" s="50" customFormat="1" ht="12.75" x14ac:dyDescent="0.2"/>
    <row r="139" spans="1:22" s="50" customFormat="1" ht="12.75" x14ac:dyDescent="0.2"/>
    <row r="140" spans="1:22" s="50" customFormat="1" ht="12.75" x14ac:dyDescent="0.2"/>
    <row r="141" spans="1:22" s="51" customFormat="1" ht="17.25" customHeight="1" x14ac:dyDescent="0.2"/>
    <row r="142" spans="1:22" s="50" customFormat="1" ht="12.75" x14ac:dyDescent="0.2"/>
    <row r="143" spans="1:22" s="51" customFormat="1" ht="16.5" customHeight="1" x14ac:dyDescent="0.2"/>
    <row r="144" spans="1:22" s="50" customFormat="1" ht="12.75" x14ac:dyDescent="0.2">
      <c r="A144" s="52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4"/>
      <c r="Q144" s="55"/>
      <c r="R144" s="54"/>
      <c r="S144" s="52"/>
      <c r="T144" s="56"/>
      <c r="U144" s="54"/>
      <c r="V144" s="54"/>
    </row>
    <row r="145" spans="1:22" s="50" customFormat="1" ht="12.75" x14ac:dyDescent="0.2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4"/>
      <c r="Q145" s="55"/>
      <c r="R145" s="54"/>
      <c r="S145" s="52"/>
      <c r="T145" s="56"/>
      <c r="U145" s="54"/>
      <c r="V145" s="54"/>
    </row>
    <row r="146" spans="1:22" s="50" customFormat="1" ht="12.75" x14ac:dyDescent="0.2">
      <c r="A146" s="52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4"/>
      <c r="Q146" s="55"/>
      <c r="R146" s="54"/>
      <c r="S146" s="52"/>
      <c r="T146" s="56"/>
      <c r="U146" s="54"/>
      <c r="V146" s="54"/>
    </row>
    <row r="147" spans="1:22" s="50" customFormat="1" ht="12.75" x14ac:dyDescent="0.2">
      <c r="A147" s="52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4"/>
      <c r="Q147" s="55"/>
      <c r="R147" s="54"/>
      <c r="S147" s="52"/>
      <c r="T147" s="56"/>
      <c r="U147" s="54"/>
      <c r="V147" s="54"/>
    </row>
    <row r="148" spans="1:22" s="50" customFormat="1" ht="12.75" x14ac:dyDescent="0.2">
      <c r="A148" s="52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4"/>
      <c r="Q148" s="55"/>
      <c r="R148" s="54"/>
      <c r="S148" s="52"/>
      <c r="T148" s="56"/>
      <c r="U148" s="54"/>
      <c r="V148" s="54"/>
    </row>
    <row r="149" spans="1:22" s="50" customFormat="1" ht="12.75" x14ac:dyDescent="0.2">
      <c r="A149" s="52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4"/>
      <c r="Q149" s="55"/>
      <c r="R149" s="54"/>
      <c r="S149" s="52"/>
      <c r="T149" s="56"/>
      <c r="U149" s="54"/>
      <c r="V149" s="54"/>
    </row>
    <row r="150" spans="1:22" s="50" customFormat="1" ht="12.75" x14ac:dyDescent="0.2">
      <c r="A150" s="52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4"/>
      <c r="Q150" s="55"/>
      <c r="R150" s="54"/>
      <c r="S150" s="52"/>
      <c r="T150" s="56"/>
      <c r="U150" s="54"/>
      <c r="V150" s="54"/>
    </row>
    <row r="151" spans="1:22" s="50" customFormat="1" ht="12.75" x14ac:dyDescent="0.2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4"/>
      <c r="Q151" s="55"/>
      <c r="R151" s="54"/>
      <c r="S151" s="52"/>
      <c r="T151" s="56"/>
      <c r="U151" s="54"/>
      <c r="V151" s="54"/>
    </row>
    <row r="152" spans="1:22" s="51" customFormat="1" ht="20.100000000000001" customHeight="1" x14ac:dyDescent="0.2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spans="1:22" s="50" customFormat="1" ht="12.75" x14ac:dyDescent="0.2">
      <c r="A153" s="5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4"/>
      <c r="Q153" s="55"/>
      <c r="R153" s="54"/>
      <c r="S153" s="52"/>
      <c r="T153" s="56"/>
      <c r="U153" s="54"/>
      <c r="V153" s="54"/>
    </row>
    <row r="154" spans="1:22" s="50" customFormat="1" ht="12.75" x14ac:dyDescent="0.2">
      <c r="A154" s="52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4"/>
      <c r="Q154" s="55"/>
      <c r="R154" s="54"/>
      <c r="S154" s="52"/>
      <c r="T154" s="56"/>
      <c r="U154" s="54"/>
      <c r="V154" s="54"/>
    </row>
    <row r="155" spans="1:22" s="50" customFormat="1" ht="12.75" x14ac:dyDescent="0.2">
      <c r="A155" s="52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4"/>
      <c r="Q155" s="55"/>
      <c r="R155" s="54"/>
      <c r="S155" s="52"/>
      <c r="T155" s="56"/>
      <c r="U155" s="54"/>
      <c r="V155" s="54"/>
    </row>
    <row r="156" spans="1:22" s="50" customFormat="1" ht="12.75" x14ac:dyDescent="0.2">
      <c r="A156" s="52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4"/>
      <c r="Q156" s="55"/>
      <c r="R156" s="54"/>
      <c r="S156" s="52"/>
      <c r="T156" s="56"/>
      <c r="U156" s="54"/>
      <c r="V156" s="54"/>
    </row>
    <row r="157" spans="1:22" s="50" customFormat="1" ht="12.75" x14ac:dyDescent="0.2">
      <c r="A157" s="52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4"/>
      <c r="Q157" s="55"/>
      <c r="R157" s="54"/>
      <c r="S157" s="52"/>
      <c r="T157" s="56"/>
      <c r="U157" s="54"/>
      <c r="V157" s="54"/>
    </row>
    <row r="158" spans="1:22" s="50" customFormat="1" ht="12.75" x14ac:dyDescent="0.2">
      <c r="A158" s="52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4"/>
      <c r="Q158" s="55"/>
      <c r="R158" s="54"/>
      <c r="S158" s="52"/>
      <c r="T158" s="56"/>
      <c r="U158" s="54"/>
      <c r="V158" s="54"/>
    </row>
    <row r="159" spans="1:22" s="50" customFormat="1" ht="12.75" x14ac:dyDescent="0.2">
      <c r="A159" s="52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4"/>
      <c r="Q159" s="55"/>
      <c r="R159" s="54"/>
      <c r="S159" s="52"/>
      <c r="T159" s="56"/>
      <c r="U159" s="54"/>
      <c r="V159" s="54"/>
    </row>
    <row r="160" spans="1:22" s="50" customFormat="1" ht="12.75" x14ac:dyDescent="0.2">
      <c r="A160" s="5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4"/>
      <c r="Q160" s="55"/>
      <c r="R160" s="54"/>
      <c r="S160" s="52"/>
      <c r="T160" s="56"/>
      <c r="U160" s="54"/>
      <c r="V160" s="54"/>
    </row>
    <row r="161" spans="1:22" s="50" customFormat="1" ht="20.25" customHeight="1" x14ac:dyDescent="0.2">
      <c r="A161" s="52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4"/>
      <c r="Q161" s="55"/>
      <c r="R161" s="54"/>
      <c r="S161" s="52"/>
      <c r="T161" s="56"/>
      <c r="U161" s="54"/>
      <c r="V161" s="54"/>
    </row>
    <row r="162" spans="1:22" s="50" customFormat="1" ht="95.25" customHeight="1" x14ac:dyDescent="0.2">
      <c r="A162" s="52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4"/>
      <c r="Q162" s="55"/>
      <c r="R162" s="54"/>
      <c r="S162" s="52"/>
      <c r="T162" s="56"/>
      <c r="U162" s="54"/>
      <c r="V162" s="54"/>
    </row>
    <row r="163" spans="1:22" s="50" customFormat="1" ht="12.75" x14ac:dyDescent="0.2">
      <c r="A163" s="52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4"/>
      <c r="Q163" s="55"/>
      <c r="R163" s="54"/>
      <c r="S163" s="52"/>
      <c r="T163" s="56"/>
      <c r="U163" s="54"/>
      <c r="V163" s="54"/>
    </row>
    <row r="164" spans="1:22" s="50" customFormat="1" ht="12.75" x14ac:dyDescent="0.2">
      <c r="A164" s="52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4"/>
      <c r="Q164" s="55"/>
      <c r="R164" s="54"/>
      <c r="S164" s="52"/>
      <c r="T164" s="56"/>
      <c r="U164" s="54"/>
      <c r="V164" s="54"/>
    </row>
    <row r="165" spans="1:22" s="50" customFormat="1" ht="12.75" x14ac:dyDescent="0.2">
      <c r="A165" s="52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4"/>
      <c r="Q165" s="55"/>
      <c r="R165" s="54"/>
      <c r="S165" s="52"/>
      <c r="T165" s="56"/>
      <c r="U165" s="54"/>
      <c r="V165" s="54"/>
    </row>
    <row r="166" spans="1:22" s="50" customFormat="1" ht="12.75" x14ac:dyDescent="0.2">
      <c r="A166" s="52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4"/>
      <c r="Q166" s="55"/>
      <c r="R166" s="54"/>
      <c r="S166" s="52"/>
      <c r="T166" s="56"/>
      <c r="U166" s="54"/>
      <c r="V166" s="54"/>
    </row>
    <row r="167" spans="1:22" s="50" customFormat="1" ht="12.75" x14ac:dyDescent="0.2">
      <c r="A167" s="52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4"/>
      <c r="Q167" s="55"/>
      <c r="R167" s="54"/>
      <c r="S167" s="52"/>
      <c r="T167" s="56"/>
      <c r="U167" s="54"/>
      <c r="V167" s="54"/>
    </row>
    <row r="168" spans="1:22" s="50" customFormat="1" ht="12.75" x14ac:dyDescent="0.2">
      <c r="A168" s="52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4"/>
      <c r="Q168" s="55"/>
      <c r="R168" s="54"/>
      <c r="S168" s="52"/>
      <c r="T168" s="56"/>
      <c r="U168" s="54"/>
      <c r="V168" s="54"/>
    </row>
    <row r="169" spans="1:22" s="50" customFormat="1" ht="12.75" x14ac:dyDescent="0.2">
      <c r="A169" s="52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4"/>
      <c r="Q169" s="55"/>
      <c r="R169" s="54"/>
      <c r="S169" s="52"/>
      <c r="T169" s="56"/>
      <c r="U169" s="54"/>
      <c r="V169" s="54"/>
    </row>
    <row r="170" spans="1:22" s="50" customFormat="1" ht="12.75" x14ac:dyDescent="0.2">
      <c r="A170" s="52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4"/>
      <c r="Q170" s="55"/>
      <c r="R170" s="54"/>
      <c r="S170" s="52"/>
      <c r="T170" s="56"/>
      <c r="U170" s="54"/>
      <c r="V170" s="54"/>
    </row>
    <row r="171" spans="1:22" s="50" customFormat="1" ht="12.75" x14ac:dyDescent="0.2">
      <c r="A171" s="52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4"/>
      <c r="Q171" s="55"/>
      <c r="R171" s="54"/>
      <c r="S171" s="52"/>
      <c r="T171" s="56"/>
      <c r="U171" s="54"/>
      <c r="V171" s="54"/>
    </row>
    <row r="172" spans="1:22" s="50" customFormat="1" ht="12.75" x14ac:dyDescent="0.2">
      <c r="A172" s="52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4"/>
      <c r="Q172" s="55"/>
      <c r="R172" s="54"/>
      <c r="S172" s="52"/>
      <c r="T172" s="56"/>
      <c r="U172" s="54"/>
      <c r="V172" s="54"/>
    </row>
    <row r="173" spans="1:22" s="50" customFormat="1" ht="12.75" x14ac:dyDescent="0.2">
      <c r="A173" s="5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4"/>
      <c r="Q173" s="55"/>
      <c r="R173" s="54"/>
      <c r="S173" s="52"/>
      <c r="T173" s="56"/>
      <c r="U173" s="54"/>
      <c r="V173" s="54"/>
    </row>
    <row r="174" spans="1:22" s="50" customFormat="1" ht="12.75" x14ac:dyDescent="0.2">
      <c r="A174" s="52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4"/>
      <c r="Q174" s="55"/>
      <c r="R174" s="54"/>
      <c r="S174" s="52"/>
      <c r="T174" s="56"/>
      <c r="U174" s="54"/>
      <c r="V174" s="54"/>
    </row>
    <row r="175" spans="1:22" s="50" customFormat="1" ht="12.75" x14ac:dyDescent="0.2">
      <c r="A175" s="52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4"/>
      <c r="Q175" s="55"/>
      <c r="R175" s="54"/>
      <c r="S175" s="52"/>
      <c r="T175" s="56"/>
      <c r="U175" s="54"/>
      <c r="V175" s="54"/>
    </row>
    <row r="176" spans="1:22" s="50" customFormat="1" ht="12.75" x14ac:dyDescent="0.2">
      <c r="A176" s="52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4"/>
      <c r="Q176" s="55"/>
      <c r="R176" s="54"/>
      <c r="S176" s="52"/>
      <c r="T176" s="56"/>
      <c r="U176" s="54"/>
      <c r="V176" s="54"/>
    </row>
    <row r="177" spans="1:22" s="50" customFormat="1" ht="21" customHeight="1" x14ac:dyDescent="0.2">
      <c r="A177" s="52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4"/>
      <c r="Q177" s="55"/>
      <c r="R177" s="54"/>
      <c r="S177" s="52"/>
      <c r="T177" s="56"/>
      <c r="U177" s="54"/>
      <c r="V177" s="54"/>
    </row>
    <row r="178" spans="1:22" s="50" customFormat="1" ht="12.75" x14ac:dyDescent="0.2">
      <c r="A178" s="52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4"/>
      <c r="Q178" s="55"/>
      <c r="R178" s="54"/>
      <c r="S178" s="52"/>
      <c r="T178" s="56"/>
      <c r="U178" s="54"/>
      <c r="V178" s="54"/>
    </row>
    <row r="179" spans="1:22" s="50" customFormat="1" ht="12.75" x14ac:dyDescent="0.2">
      <c r="A179" s="52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4"/>
      <c r="Q179" s="55"/>
      <c r="R179" s="54"/>
      <c r="S179" s="52"/>
      <c r="T179" s="56"/>
      <c r="U179" s="54"/>
      <c r="V179" s="54"/>
    </row>
    <row r="180" spans="1:22" s="50" customFormat="1" ht="12.75" x14ac:dyDescent="0.2">
      <c r="A180" s="52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4"/>
      <c r="Q180" s="55"/>
      <c r="R180" s="54"/>
      <c r="S180" s="52"/>
      <c r="T180" s="56"/>
      <c r="U180" s="54"/>
      <c r="V180" s="54"/>
    </row>
    <row r="181" spans="1:22" s="50" customFormat="1" ht="12.75" x14ac:dyDescent="0.2">
      <c r="A181" s="52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4"/>
      <c r="Q181" s="55"/>
      <c r="R181" s="54"/>
      <c r="S181" s="52"/>
      <c r="T181" s="56"/>
      <c r="U181" s="54"/>
      <c r="V181" s="54"/>
    </row>
    <row r="182" spans="1:22" s="50" customFormat="1" ht="12.75" x14ac:dyDescent="0.2">
      <c r="A182" s="52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4"/>
      <c r="Q182" s="55"/>
      <c r="R182" s="54"/>
      <c r="S182" s="52"/>
      <c r="T182" s="56"/>
      <c r="U182" s="54"/>
      <c r="V182" s="54"/>
    </row>
    <row r="183" spans="1:22" s="50" customFormat="1" ht="12.75" x14ac:dyDescent="0.2">
      <c r="A183" s="52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4"/>
      <c r="Q183" s="55"/>
      <c r="R183" s="54"/>
      <c r="S183" s="52"/>
      <c r="T183" s="56"/>
      <c r="U183" s="54"/>
      <c r="V183" s="54"/>
    </row>
    <row r="184" spans="1:22" s="50" customFormat="1" ht="12.75" x14ac:dyDescent="0.2">
      <c r="A184" s="52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4"/>
      <c r="Q184" s="55"/>
      <c r="R184" s="54"/>
      <c r="S184" s="52"/>
      <c r="T184" s="56"/>
      <c r="U184" s="54"/>
      <c r="V184" s="54"/>
    </row>
    <row r="185" spans="1:22" s="50" customFormat="1" ht="12.75" x14ac:dyDescent="0.2">
      <c r="A185" s="52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4"/>
      <c r="Q185" s="55"/>
      <c r="R185" s="54"/>
      <c r="S185" s="52"/>
      <c r="T185" s="56"/>
      <c r="U185" s="54"/>
      <c r="V185" s="54"/>
    </row>
    <row r="186" spans="1:22" s="50" customFormat="1" ht="12.75" x14ac:dyDescent="0.2">
      <c r="A186" s="52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4"/>
      <c r="Q186" s="55"/>
      <c r="R186" s="54"/>
      <c r="S186" s="52"/>
      <c r="T186" s="56"/>
      <c r="U186" s="54"/>
      <c r="V186" s="54"/>
    </row>
  </sheetData>
  <mergeCells count="28"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  <mergeCell ref="A38:V38"/>
    <mergeCell ref="A152:V152"/>
    <mergeCell ref="K12:L12"/>
    <mergeCell ref="N12:N13"/>
    <mergeCell ref="O12:O13"/>
    <mergeCell ref="A15:V15"/>
    <mergeCell ref="A18:V18"/>
    <mergeCell ref="A20:V20"/>
    <mergeCell ref="T9:T13"/>
    <mergeCell ref="U9:U13"/>
    <mergeCell ref="V9:V13"/>
    <mergeCell ref="C10:M10"/>
    <mergeCell ref="N10:O11"/>
    <mergeCell ref="C11:L11"/>
    <mergeCell ref="M11:M13"/>
    <mergeCell ref="C12:E12"/>
  </mergeCells>
  <pageMargins left="0.75" right="1" top="0.75" bottom="1" header="0.5" footer="0.5"/>
  <pageSetup paperSize="9" scal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71"/>
  <sheetViews>
    <sheetView tabSelected="1" view="pageBreakPreview" zoomScale="85" zoomScaleNormal="85" zoomScaleSheetLayoutView="85" workbookViewId="0">
      <selection activeCell="J21" sqref="J21"/>
    </sheetView>
  </sheetViews>
  <sheetFormatPr defaultColWidth="10.5" defaultRowHeight="11.45" customHeight="1" x14ac:dyDescent="0.2"/>
  <cols>
    <col min="1" max="1" width="5.83203125" style="57" customWidth="1"/>
    <col min="2" max="2" width="14.33203125" style="57" customWidth="1"/>
    <col min="3" max="15" width="11.83203125" style="57" customWidth="1"/>
    <col min="16" max="16" width="53.33203125" style="57" customWidth="1"/>
    <col min="17" max="17" width="21.5" style="57" customWidth="1"/>
    <col min="18" max="18" width="20.5" style="57" customWidth="1"/>
    <col min="19" max="19" width="13.1640625" style="57" customWidth="1"/>
    <col min="20" max="20" width="21.5" style="57" customWidth="1"/>
    <col min="21" max="21" width="41.83203125" style="57" customWidth="1"/>
    <col min="22" max="22" width="25.83203125" style="57" customWidth="1"/>
    <col min="23" max="16384" width="10.5" style="28"/>
  </cols>
  <sheetData>
    <row r="1" spans="1:22" s="26" customFormat="1" ht="12.7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4"/>
      <c r="R1" s="22"/>
      <c r="S1" s="22"/>
      <c r="T1" s="22"/>
      <c r="U1" s="22"/>
      <c r="V1" s="25" t="s">
        <v>31</v>
      </c>
    </row>
    <row r="2" spans="1:22" s="26" customFormat="1" ht="12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4"/>
      <c r="R2" s="22"/>
      <c r="S2" s="22"/>
      <c r="T2" s="22"/>
      <c r="U2" s="22"/>
      <c r="V2" s="25" t="s">
        <v>32</v>
      </c>
    </row>
    <row r="3" spans="1:22" s="26" customFormat="1" ht="15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/>
      <c r="R3" s="22"/>
      <c r="S3" s="22"/>
      <c r="T3" s="22"/>
      <c r="U3" s="22"/>
      <c r="V3" s="25" t="s">
        <v>33</v>
      </c>
    </row>
    <row r="4" spans="1:22" s="26" customFormat="1" ht="13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4"/>
      <c r="R4" s="22"/>
      <c r="S4" s="22"/>
      <c r="T4" s="22"/>
      <c r="U4" s="22"/>
      <c r="V4" s="27"/>
    </row>
    <row r="5" spans="1:22" s="26" customFormat="1" ht="36.75" customHeight="1" x14ac:dyDescent="0.2">
      <c r="A5" s="72" t="s">
        <v>50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s="26" customFormat="1" ht="19.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s="26" customFormat="1" ht="19.5" customHeight="1" x14ac:dyDescent="0.2">
      <c r="A7" s="73" t="s">
        <v>34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9" spans="1:22" ht="12.95" customHeight="1" x14ac:dyDescent="0.2">
      <c r="A9" s="74" t="s">
        <v>36</v>
      </c>
      <c r="B9" s="74" t="s">
        <v>0</v>
      </c>
      <c r="C9" s="71" t="s">
        <v>1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4" t="s">
        <v>2</v>
      </c>
      <c r="Q9" s="74" t="s">
        <v>3</v>
      </c>
      <c r="R9" s="74" t="s">
        <v>4</v>
      </c>
      <c r="S9" s="74" t="s">
        <v>5</v>
      </c>
      <c r="T9" s="74" t="s">
        <v>6</v>
      </c>
      <c r="U9" s="74" t="s">
        <v>7</v>
      </c>
      <c r="V9" s="74" t="s">
        <v>8</v>
      </c>
    </row>
    <row r="10" spans="1:22" ht="12.95" customHeight="1" x14ac:dyDescent="0.2">
      <c r="A10" s="75"/>
      <c r="B10" s="75"/>
      <c r="C10" s="71" t="s">
        <v>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4" t="s">
        <v>10</v>
      </c>
      <c r="O10" s="74"/>
      <c r="P10" s="75"/>
      <c r="Q10" s="75"/>
      <c r="R10" s="75"/>
      <c r="S10" s="75"/>
      <c r="T10" s="75"/>
      <c r="U10" s="75"/>
      <c r="V10" s="75"/>
    </row>
    <row r="11" spans="1:22" ht="12.95" customHeight="1" x14ac:dyDescent="0.2">
      <c r="A11" s="75"/>
      <c r="B11" s="75"/>
      <c r="C11" s="71" t="s">
        <v>11</v>
      </c>
      <c r="D11" s="71"/>
      <c r="E11" s="71"/>
      <c r="F11" s="71"/>
      <c r="G11" s="71"/>
      <c r="H11" s="71"/>
      <c r="I11" s="71"/>
      <c r="J11" s="71"/>
      <c r="K11" s="71"/>
      <c r="L11" s="71"/>
      <c r="M11" s="74" t="s">
        <v>12</v>
      </c>
      <c r="N11" s="91"/>
      <c r="O11" s="92"/>
      <c r="P11" s="75"/>
      <c r="Q11" s="75"/>
      <c r="R11" s="75"/>
      <c r="S11" s="75"/>
      <c r="T11" s="75"/>
      <c r="U11" s="75"/>
      <c r="V11" s="75"/>
    </row>
    <row r="12" spans="1:22" ht="36.950000000000003" customHeight="1" x14ac:dyDescent="0.2">
      <c r="A12" s="75"/>
      <c r="B12" s="75"/>
      <c r="C12" s="71" t="s">
        <v>13</v>
      </c>
      <c r="D12" s="71"/>
      <c r="E12" s="71"/>
      <c r="F12" s="71" t="s">
        <v>14</v>
      </c>
      <c r="G12" s="71"/>
      <c r="H12" s="71"/>
      <c r="I12" s="71" t="s">
        <v>15</v>
      </c>
      <c r="J12" s="71"/>
      <c r="K12" s="71" t="s">
        <v>16</v>
      </c>
      <c r="L12" s="71"/>
      <c r="M12" s="75"/>
      <c r="N12" s="74" t="s">
        <v>17</v>
      </c>
      <c r="O12" s="74" t="s">
        <v>18</v>
      </c>
      <c r="P12" s="75"/>
      <c r="Q12" s="75"/>
      <c r="R12" s="75"/>
      <c r="S12" s="75"/>
      <c r="T12" s="75"/>
      <c r="U12" s="75"/>
      <c r="V12" s="75"/>
    </row>
    <row r="13" spans="1:22" ht="63" customHeight="1" x14ac:dyDescent="0.2">
      <c r="A13" s="76"/>
      <c r="B13" s="76"/>
      <c r="C13" s="58" t="s">
        <v>19</v>
      </c>
      <c r="D13" s="58" t="s">
        <v>20</v>
      </c>
      <c r="E13" s="58" t="s">
        <v>21</v>
      </c>
      <c r="F13" s="58" t="s">
        <v>22</v>
      </c>
      <c r="G13" s="58" t="s">
        <v>23</v>
      </c>
      <c r="H13" s="58" t="s">
        <v>24</v>
      </c>
      <c r="I13" s="58" t="s">
        <v>25</v>
      </c>
      <c r="J13" s="58" t="s">
        <v>26</v>
      </c>
      <c r="K13" s="58" t="s">
        <v>27</v>
      </c>
      <c r="L13" s="58" t="s">
        <v>28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s="31" customFormat="1" ht="12.95" customHeight="1" x14ac:dyDescent="0.2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>
        <v>16</v>
      </c>
      <c r="Q14" s="30">
        <v>17</v>
      </c>
      <c r="R14" s="30">
        <v>18</v>
      </c>
      <c r="S14" s="30">
        <v>19</v>
      </c>
      <c r="T14" s="30">
        <v>20</v>
      </c>
      <c r="U14" s="30">
        <v>21</v>
      </c>
      <c r="V14" s="30">
        <v>22</v>
      </c>
    </row>
    <row r="15" spans="1:22" s="32" customFormat="1" ht="20.100000000000001" customHeight="1" x14ac:dyDescent="0.2">
      <c r="A15" s="83" t="s">
        <v>35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</row>
    <row r="16" spans="1:22" s="16" customFormat="1" ht="12.75" x14ac:dyDescent="0.2">
      <c r="A16" s="30">
        <v>1</v>
      </c>
      <c r="B16" s="33">
        <v>43525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 t="s">
        <v>29</v>
      </c>
      <c r="O16" s="58"/>
      <c r="P16" s="34" t="s">
        <v>231</v>
      </c>
      <c r="Q16" s="35">
        <v>597.70000000000005</v>
      </c>
      <c r="R16" s="34" t="s">
        <v>30</v>
      </c>
      <c r="S16" s="30">
        <v>99</v>
      </c>
      <c r="T16" s="36">
        <f>Q16</f>
        <v>597.70000000000005</v>
      </c>
      <c r="U16" s="34" t="s">
        <v>232</v>
      </c>
      <c r="V16" s="34"/>
    </row>
    <row r="17" spans="1:22" s="16" customFormat="1" ht="12.75" x14ac:dyDescent="0.2">
      <c r="A17" s="30">
        <v>2</v>
      </c>
      <c r="B17" s="33">
        <v>43525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 t="s">
        <v>29</v>
      </c>
      <c r="O17" s="58"/>
      <c r="P17" s="34" t="s">
        <v>231</v>
      </c>
      <c r="Q17" s="35">
        <v>28</v>
      </c>
      <c r="R17" s="34" t="s">
        <v>30</v>
      </c>
      <c r="S17" s="30">
        <v>1</v>
      </c>
      <c r="T17" s="36">
        <f t="shared" ref="T17:T80" si="0">Q17</f>
        <v>28</v>
      </c>
      <c r="U17" s="34" t="s">
        <v>130</v>
      </c>
      <c r="V17" s="34"/>
    </row>
    <row r="18" spans="1:22" s="16" customFormat="1" ht="12.75" x14ac:dyDescent="0.2">
      <c r="A18" s="30">
        <v>3</v>
      </c>
      <c r="B18" s="33">
        <v>43525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 t="s">
        <v>29</v>
      </c>
      <c r="O18" s="58"/>
      <c r="P18" s="34" t="s">
        <v>233</v>
      </c>
      <c r="Q18" s="35">
        <v>556.4</v>
      </c>
      <c r="R18" s="34" t="s">
        <v>30</v>
      </c>
      <c r="S18" s="30">
        <v>1</v>
      </c>
      <c r="T18" s="36">
        <f t="shared" si="0"/>
        <v>556.4</v>
      </c>
      <c r="U18" s="34" t="s">
        <v>234</v>
      </c>
      <c r="V18" s="34"/>
    </row>
    <row r="19" spans="1:22" s="16" customFormat="1" ht="12.75" x14ac:dyDescent="0.2">
      <c r="A19" s="30">
        <v>4</v>
      </c>
      <c r="B19" s="33">
        <v>43525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 t="s">
        <v>29</v>
      </c>
      <c r="O19" s="58"/>
      <c r="P19" s="34" t="s">
        <v>235</v>
      </c>
      <c r="Q19" s="35">
        <v>24.57</v>
      </c>
      <c r="R19" s="34" t="s">
        <v>30</v>
      </c>
      <c r="S19" s="30">
        <v>1</v>
      </c>
      <c r="T19" s="36">
        <f t="shared" si="0"/>
        <v>24.57</v>
      </c>
      <c r="U19" s="34" t="s">
        <v>236</v>
      </c>
      <c r="V19" s="34"/>
    </row>
    <row r="20" spans="1:22" s="16" customFormat="1" ht="12.75" x14ac:dyDescent="0.2">
      <c r="A20" s="30">
        <v>5</v>
      </c>
      <c r="B20" s="33">
        <v>43525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 t="s">
        <v>29</v>
      </c>
      <c r="O20" s="58"/>
      <c r="P20" s="34" t="s">
        <v>237</v>
      </c>
      <c r="Q20" s="35">
        <v>195.75</v>
      </c>
      <c r="R20" s="34" t="s">
        <v>30</v>
      </c>
      <c r="S20" s="30">
        <v>1</v>
      </c>
      <c r="T20" s="36">
        <f t="shared" si="0"/>
        <v>195.75</v>
      </c>
      <c r="U20" s="34" t="s">
        <v>238</v>
      </c>
      <c r="V20" s="34"/>
    </row>
    <row r="21" spans="1:22" s="16" customFormat="1" ht="12.75" x14ac:dyDescent="0.2">
      <c r="A21" s="30">
        <v>6</v>
      </c>
      <c r="B21" s="33">
        <v>43525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 t="s">
        <v>29</v>
      </c>
      <c r="O21" s="58"/>
      <c r="P21" s="34" t="s">
        <v>239</v>
      </c>
      <c r="Q21" s="35">
        <v>4.8609999999999998</v>
      </c>
      <c r="R21" s="34" t="s">
        <v>30</v>
      </c>
      <c r="S21" s="30">
        <v>1</v>
      </c>
      <c r="T21" s="36">
        <f t="shared" si="0"/>
        <v>4.8609999999999998</v>
      </c>
      <c r="U21" s="34" t="s">
        <v>240</v>
      </c>
      <c r="V21" s="34"/>
    </row>
    <row r="22" spans="1:22" s="16" customFormat="1" ht="12.75" x14ac:dyDescent="0.2">
      <c r="A22" s="30">
        <v>7</v>
      </c>
      <c r="B22" s="33">
        <v>43525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 t="s">
        <v>29</v>
      </c>
      <c r="O22" s="58"/>
      <c r="P22" s="34" t="s">
        <v>241</v>
      </c>
      <c r="Q22" s="35">
        <v>0.46</v>
      </c>
      <c r="R22" s="34" t="s">
        <v>30</v>
      </c>
      <c r="S22" s="30">
        <v>1</v>
      </c>
      <c r="T22" s="36">
        <f t="shared" si="0"/>
        <v>0.46</v>
      </c>
      <c r="U22" s="34" t="s">
        <v>242</v>
      </c>
      <c r="V22" s="34"/>
    </row>
    <row r="23" spans="1:22" s="16" customFormat="1" ht="12.75" x14ac:dyDescent="0.2">
      <c r="A23" s="30">
        <v>8</v>
      </c>
      <c r="B23" s="33">
        <v>43525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 t="s">
        <v>29</v>
      </c>
      <c r="O23" s="58"/>
      <c r="P23" s="34" t="s">
        <v>243</v>
      </c>
      <c r="Q23" s="35">
        <v>1.03</v>
      </c>
      <c r="R23" s="34" t="s">
        <v>30</v>
      </c>
      <c r="S23" s="30">
        <v>1</v>
      </c>
      <c r="T23" s="36">
        <f t="shared" si="0"/>
        <v>1.03</v>
      </c>
      <c r="U23" s="34" t="s">
        <v>244</v>
      </c>
      <c r="V23" s="34"/>
    </row>
    <row r="24" spans="1:22" s="16" customFormat="1" ht="12.75" x14ac:dyDescent="0.2">
      <c r="A24" s="30">
        <v>9</v>
      </c>
      <c r="B24" s="33">
        <v>43525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 t="s">
        <v>29</v>
      </c>
      <c r="O24" s="58"/>
      <c r="P24" s="34" t="s">
        <v>231</v>
      </c>
      <c r="Q24" s="35">
        <v>44.25</v>
      </c>
      <c r="R24" s="34" t="s">
        <v>30</v>
      </c>
      <c r="S24" s="30">
        <v>1</v>
      </c>
      <c r="T24" s="36">
        <f t="shared" si="0"/>
        <v>44.25</v>
      </c>
      <c r="U24" s="34" t="s">
        <v>245</v>
      </c>
      <c r="V24" s="34"/>
    </row>
    <row r="25" spans="1:22" s="16" customFormat="1" ht="12.75" x14ac:dyDescent="0.2">
      <c r="A25" s="30">
        <v>10</v>
      </c>
      <c r="B25" s="33">
        <v>43525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 t="s">
        <v>29</v>
      </c>
      <c r="O25" s="58"/>
      <c r="P25" s="34" t="s">
        <v>246</v>
      </c>
      <c r="Q25" s="35">
        <v>75.022000000000006</v>
      </c>
      <c r="R25" s="34" t="s">
        <v>30</v>
      </c>
      <c r="S25" s="30">
        <v>1</v>
      </c>
      <c r="T25" s="36">
        <f t="shared" si="0"/>
        <v>75.022000000000006</v>
      </c>
      <c r="U25" s="34" t="s">
        <v>247</v>
      </c>
      <c r="V25" s="34"/>
    </row>
    <row r="26" spans="1:22" s="16" customFormat="1" ht="12.75" x14ac:dyDescent="0.2">
      <c r="A26" s="30">
        <v>11</v>
      </c>
      <c r="B26" s="33">
        <v>43525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 t="s">
        <v>29</v>
      </c>
      <c r="O26" s="58"/>
      <c r="P26" s="34" t="s">
        <v>248</v>
      </c>
      <c r="Q26" s="35">
        <v>43.162999999999997</v>
      </c>
      <c r="R26" s="34" t="s">
        <v>30</v>
      </c>
      <c r="S26" s="30">
        <v>1</v>
      </c>
      <c r="T26" s="36">
        <f t="shared" si="0"/>
        <v>43.162999999999997</v>
      </c>
      <c r="U26" s="34" t="s">
        <v>249</v>
      </c>
      <c r="V26" s="34"/>
    </row>
    <row r="27" spans="1:22" s="16" customFormat="1" ht="12.75" x14ac:dyDescent="0.2">
      <c r="A27" s="30">
        <v>12</v>
      </c>
      <c r="B27" s="33">
        <v>43525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 t="s">
        <v>29</v>
      </c>
      <c r="O27" s="58"/>
      <c r="P27" s="34" t="s">
        <v>250</v>
      </c>
      <c r="Q27" s="35">
        <v>6.6189999999999998</v>
      </c>
      <c r="R27" s="34" t="s">
        <v>30</v>
      </c>
      <c r="S27" s="30">
        <v>1</v>
      </c>
      <c r="T27" s="36">
        <f t="shared" si="0"/>
        <v>6.6189999999999998</v>
      </c>
      <c r="U27" s="34" t="s">
        <v>116</v>
      </c>
      <c r="V27" s="34"/>
    </row>
    <row r="28" spans="1:22" s="16" customFormat="1" ht="12.75" x14ac:dyDescent="0.2">
      <c r="A28" s="30">
        <v>13</v>
      </c>
      <c r="B28" s="33">
        <v>43528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 t="s">
        <v>29</v>
      </c>
      <c r="O28" s="58"/>
      <c r="P28" s="34" t="s">
        <v>251</v>
      </c>
      <c r="Q28" s="35">
        <v>57.667999999999999</v>
      </c>
      <c r="R28" s="34" t="s">
        <v>30</v>
      </c>
      <c r="S28" s="30">
        <v>1</v>
      </c>
      <c r="T28" s="36">
        <f t="shared" si="0"/>
        <v>57.667999999999999</v>
      </c>
      <c r="U28" s="34" t="s">
        <v>118</v>
      </c>
      <c r="V28" s="34"/>
    </row>
    <row r="29" spans="1:22" s="16" customFormat="1" ht="12.75" x14ac:dyDescent="0.2">
      <c r="A29" s="30">
        <v>14</v>
      </c>
      <c r="B29" s="33">
        <v>43528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 t="s">
        <v>29</v>
      </c>
      <c r="O29" s="58"/>
      <c r="P29" s="34" t="s">
        <v>237</v>
      </c>
      <c r="Q29" s="35">
        <v>118.7</v>
      </c>
      <c r="R29" s="34" t="s">
        <v>30</v>
      </c>
      <c r="S29" s="30">
        <v>1</v>
      </c>
      <c r="T29" s="36">
        <f t="shared" si="0"/>
        <v>118.7</v>
      </c>
      <c r="U29" s="34" t="s">
        <v>238</v>
      </c>
      <c r="V29" s="34"/>
    </row>
    <row r="30" spans="1:22" s="16" customFormat="1" ht="12.75" x14ac:dyDescent="0.2">
      <c r="A30" s="30">
        <v>15</v>
      </c>
      <c r="B30" s="33">
        <v>43528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 t="s">
        <v>29</v>
      </c>
      <c r="O30" s="58"/>
      <c r="P30" s="34" t="s">
        <v>252</v>
      </c>
      <c r="Q30" s="35">
        <v>6.9</v>
      </c>
      <c r="R30" s="34" t="s">
        <v>30</v>
      </c>
      <c r="S30" s="30">
        <v>1</v>
      </c>
      <c r="T30" s="36">
        <f t="shared" si="0"/>
        <v>6.9</v>
      </c>
      <c r="U30" s="34" t="s">
        <v>253</v>
      </c>
      <c r="V30" s="34"/>
    </row>
    <row r="31" spans="1:22" s="16" customFormat="1" ht="12.75" x14ac:dyDescent="0.2">
      <c r="A31" s="30">
        <v>16</v>
      </c>
      <c r="B31" s="33">
        <v>43528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 t="s">
        <v>29</v>
      </c>
      <c r="O31" s="58"/>
      <c r="P31" s="34" t="s">
        <v>254</v>
      </c>
      <c r="Q31" s="35">
        <v>0.60799999999999998</v>
      </c>
      <c r="R31" s="34" t="s">
        <v>30</v>
      </c>
      <c r="S31" s="30">
        <v>1</v>
      </c>
      <c r="T31" s="36">
        <f t="shared" si="0"/>
        <v>0.60799999999999998</v>
      </c>
      <c r="U31" s="34" t="s">
        <v>255</v>
      </c>
      <c r="V31" s="34"/>
    </row>
    <row r="32" spans="1:22" s="16" customFormat="1" ht="12.75" x14ac:dyDescent="0.2">
      <c r="A32" s="30">
        <v>17</v>
      </c>
      <c r="B32" s="33">
        <v>43529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 t="s">
        <v>29</v>
      </c>
      <c r="O32" s="58"/>
      <c r="P32" s="34" t="s">
        <v>231</v>
      </c>
      <c r="Q32" s="35">
        <v>29</v>
      </c>
      <c r="R32" s="34" t="s">
        <v>30</v>
      </c>
      <c r="S32" s="30">
        <v>1</v>
      </c>
      <c r="T32" s="36">
        <f t="shared" si="0"/>
        <v>29</v>
      </c>
      <c r="U32" s="34" t="s">
        <v>245</v>
      </c>
      <c r="V32" s="34"/>
    </row>
    <row r="33" spans="1:22" s="16" customFormat="1" ht="12.75" x14ac:dyDescent="0.2">
      <c r="A33" s="30">
        <v>18</v>
      </c>
      <c r="B33" s="33">
        <v>43529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 t="s">
        <v>29</v>
      </c>
      <c r="O33" s="58"/>
      <c r="P33" s="34" t="s">
        <v>256</v>
      </c>
      <c r="Q33" s="35">
        <v>0.58299999999999996</v>
      </c>
      <c r="R33" s="34" t="s">
        <v>30</v>
      </c>
      <c r="S33" s="30">
        <v>1</v>
      </c>
      <c r="T33" s="36">
        <f t="shared" si="0"/>
        <v>0.58299999999999996</v>
      </c>
      <c r="U33" s="34" t="s">
        <v>255</v>
      </c>
      <c r="V33" s="34"/>
    </row>
    <row r="34" spans="1:22" s="16" customFormat="1" ht="12.75" x14ac:dyDescent="0.2">
      <c r="A34" s="30">
        <v>19</v>
      </c>
      <c r="B34" s="33">
        <v>43530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 t="s">
        <v>29</v>
      </c>
      <c r="O34" s="58"/>
      <c r="P34" s="34" t="s">
        <v>257</v>
      </c>
      <c r="Q34" s="35">
        <v>11.664</v>
      </c>
      <c r="R34" s="34" t="s">
        <v>30</v>
      </c>
      <c r="S34" s="30">
        <v>1</v>
      </c>
      <c r="T34" s="36">
        <f t="shared" si="0"/>
        <v>11.664</v>
      </c>
      <c r="U34" s="34" t="s">
        <v>258</v>
      </c>
      <c r="V34" s="34"/>
    </row>
    <row r="35" spans="1:22" s="16" customFormat="1" ht="12.75" x14ac:dyDescent="0.2">
      <c r="A35" s="30">
        <v>20</v>
      </c>
      <c r="B35" s="44">
        <v>43530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 t="s">
        <v>29</v>
      </c>
      <c r="O35" s="58"/>
      <c r="P35" s="34" t="s">
        <v>259</v>
      </c>
      <c r="Q35" s="35">
        <v>38.159999999999997</v>
      </c>
      <c r="R35" s="34" t="s">
        <v>30</v>
      </c>
      <c r="S35" s="30">
        <v>1</v>
      </c>
      <c r="T35" s="36">
        <f t="shared" si="0"/>
        <v>38.159999999999997</v>
      </c>
      <c r="U35" s="34" t="s">
        <v>260</v>
      </c>
      <c r="V35" s="34"/>
    </row>
    <row r="36" spans="1:22" s="16" customFormat="1" ht="12.75" x14ac:dyDescent="0.2">
      <c r="A36" s="30">
        <v>21</v>
      </c>
      <c r="B36" s="44">
        <v>43530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 t="s">
        <v>29</v>
      </c>
      <c r="O36" s="58"/>
      <c r="P36" s="34" t="s">
        <v>261</v>
      </c>
      <c r="Q36" s="35">
        <v>515.94600000000003</v>
      </c>
      <c r="R36" s="34" t="s">
        <v>30</v>
      </c>
      <c r="S36" s="30">
        <v>1</v>
      </c>
      <c r="T36" s="36">
        <f t="shared" si="0"/>
        <v>515.94600000000003</v>
      </c>
      <c r="U36" s="34" t="s">
        <v>262</v>
      </c>
      <c r="V36" s="34"/>
    </row>
    <row r="37" spans="1:22" s="16" customFormat="1" ht="12.75" x14ac:dyDescent="0.2">
      <c r="A37" s="30">
        <v>22</v>
      </c>
      <c r="B37" s="44">
        <v>43530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 t="s">
        <v>29</v>
      </c>
      <c r="O37" s="58"/>
      <c r="P37" s="34" t="s">
        <v>263</v>
      </c>
      <c r="Q37" s="35">
        <v>5.4</v>
      </c>
      <c r="R37" s="34" t="s">
        <v>30</v>
      </c>
      <c r="S37" s="30">
        <v>1</v>
      </c>
      <c r="T37" s="36">
        <f t="shared" si="0"/>
        <v>5.4</v>
      </c>
      <c r="U37" s="34" t="s">
        <v>264</v>
      </c>
      <c r="V37" s="34"/>
    </row>
    <row r="38" spans="1:22" s="16" customFormat="1" ht="12.75" x14ac:dyDescent="0.2">
      <c r="A38" s="30">
        <v>23</v>
      </c>
      <c r="B38" s="44">
        <v>43530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 t="s">
        <v>29</v>
      </c>
      <c r="O38" s="58"/>
      <c r="P38" s="34" t="s">
        <v>265</v>
      </c>
      <c r="Q38" s="35">
        <v>20.399999999999999</v>
      </c>
      <c r="R38" s="34" t="s">
        <v>30</v>
      </c>
      <c r="S38" s="30">
        <v>1</v>
      </c>
      <c r="T38" s="36">
        <f t="shared" si="0"/>
        <v>20.399999999999999</v>
      </c>
      <c r="U38" s="34" t="s">
        <v>236</v>
      </c>
      <c r="V38" s="34"/>
    </row>
    <row r="39" spans="1:22" s="16" customFormat="1" ht="12.75" x14ac:dyDescent="0.2">
      <c r="A39" s="37">
        <v>24</v>
      </c>
      <c r="B39" s="44">
        <v>43530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 t="s">
        <v>29</v>
      </c>
      <c r="O39" s="59"/>
      <c r="P39" s="42" t="s">
        <v>266</v>
      </c>
      <c r="Q39" s="40">
        <v>0.68200000000000005</v>
      </c>
      <c r="R39" s="42" t="s">
        <v>30</v>
      </c>
      <c r="S39" s="37">
        <v>1</v>
      </c>
      <c r="T39" s="36">
        <f t="shared" si="0"/>
        <v>0.68200000000000005</v>
      </c>
      <c r="U39" s="42" t="s">
        <v>267</v>
      </c>
      <c r="V39" s="42"/>
    </row>
    <row r="40" spans="1:22" s="16" customFormat="1" ht="12.75" x14ac:dyDescent="0.2">
      <c r="A40" s="43">
        <v>25</v>
      </c>
      <c r="B40" s="44">
        <v>43530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 t="s">
        <v>29</v>
      </c>
      <c r="O40" s="45"/>
      <c r="P40" s="48" t="s">
        <v>268</v>
      </c>
      <c r="Q40" s="46">
        <v>8.25</v>
      </c>
      <c r="R40" s="48" t="s">
        <v>30</v>
      </c>
      <c r="S40" s="43">
        <v>1</v>
      </c>
      <c r="T40" s="36">
        <f t="shared" si="0"/>
        <v>8.25</v>
      </c>
      <c r="U40" s="48" t="s">
        <v>238</v>
      </c>
      <c r="V40" s="49"/>
    </row>
    <row r="41" spans="1:22" s="50" customFormat="1" ht="12.75" x14ac:dyDescent="0.2">
      <c r="A41" s="43">
        <v>26</v>
      </c>
      <c r="B41" s="44">
        <v>43530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 t="s">
        <v>29</v>
      </c>
      <c r="O41" s="45"/>
      <c r="P41" s="48" t="s">
        <v>269</v>
      </c>
      <c r="Q41" s="46">
        <v>0.46</v>
      </c>
      <c r="R41" s="48" t="s">
        <v>30</v>
      </c>
      <c r="S41" s="43">
        <v>1</v>
      </c>
      <c r="T41" s="36">
        <f t="shared" si="0"/>
        <v>0.46</v>
      </c>
      <c r="U41" s="48" t="s">
        <v>242</v>
      </c>
      <c r="V41" s="48"/>
    </row>
    <row r="42" spans="1:22" s="50" customFormat="1" ht="12.75" x14ac:dyDescent="0.2">
      <c r="A42" s="43">
        <f>A41+1</f>
        <v>27</v>
      </c>
      <c r="B42" s="44">
        <v>43530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 t="s">
        <v>29</v>
      </c>
      <c r="O42" s="45"/>
      <c r="P42" s="48" t="s">
        <v>246</v>
      </c>
      <c r="Q42" s="46">
        <v>24.414000000000001</v>
      </c>
      <c r="R42" s="48" t="s">
        <v>30</v>
      </c>
      <c r="S42" s="43">
        <v>1</v>
      </c>
      <c r="T42" s="36">
        <f t="shared" si="0"/>
        <v>24.414000000000001</v>
      </c>
      <c r="U42" s="48" t="s">
        <v>247</v>
      </c>
      <c r="V42" s="48"/>
    </row>
    <row r="43" spans="1:22" s="50" customFormat="1" ht="12.75" x14ac:dyDescent="0.2">
      <c r="A43" s="43">
        <f t="shared" ref="A43:A97" si="1">A42+1</f>
        <v>28</v>
      </c>
      <c r="B43" s="44">
        <v>43530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 t="s">
        <v>29</v>
      </c>
      <c r="O43" s="45"/>
      <c r="P43" s="48" t="s">
        <v>270</v>
      </c>
      <c r="Q43" s="46">
        <v>172.542</v>
      </c>
      <c r="R43" s="48" t="s">
        <v>30</v>
      </c>
      <c r="S43" s="43">
        <v>1</v>
      </c>
      <c r="T43" s="36">
        <f t="shared" si="0"/>
        <v>172.542</v>
      </c>
      <c r="U43" s="48" t="s">
        <v>271</v>
      </c>
      <c r="V43" s="48"/>
    </row>
    <row r="44" spans="1:22" s="50" customFormat="1" ht="12.75" x14ac:dyDescent="0.2">
      <c r="A44" s="43">
        <f t="shared" si="1"/>
        <v>29</v>
      </c>
      <c r="B44" s="44">
        <v>43531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 t="s">
        <v>29</v>
      </c>
      <c r="O44" s="45"/>
      <c r="P44" s="48" t="s">
        <v>272</v>
      </c>
      <c r="Q44" s="46">
        <v>2.6819999999999999</v>
      </c>
      <c r="R44" s="48" t="s">
        <v>30</v>
      </c>
      <c r="S44" s="43">
        <v>1</v>
      </c>
      <c r="T44" s="36">
        <f t="shared" si="0"/>
        <v>2.6819999999999999</v>
      </c>
      <c r="U44" s="48" t="s">
        <v>273</v>
      </c>
      <c r="V44" s="48"/>
    </row>
    <row r="45" spans="1:22" s="50" customFormat="1" ht="12.75" x14ac:dyDescent="0.2">
      <c r="A45" s="43">
        <f t="shared" si="1"/>
        <v>30</v>
      </c>
      <c r="B45" s="44">
        <v>43531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 t="s">
        <v>29</v>
      </c>
      <c r="O45" s="45"/>
      <c r="P45" s="48" t="s">
        <v>274</v>
      </c>
      <c r="Q45" s="46">
        <v>0.7</v>
      </c>
      <c r="R45" s="48" t="s">
        <v>30</v>
      </c>
      <c r="S45" s="43">
        <v>1</v>
      </c>
      <c r="T45" s="36">
        <f t="shared" si="0"/>
        <v>0.7</v>
      </c>
      <c r="U45" s="48" t="s">
        <v>275</v>
      </c>
      <c r="V45" s="48"/>
    </row>
    <row r="46" spans="1:22" s="50" customFormat="1" ht="17.25" customHeight="1" x14ac:dyDescent="0.2">
      <c r="A46" s="43">
        <f t="shared" si="1"/>
        <v>31</v>
      </c>
      <c r="B46" s="44">
        <v>43531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 t="s">
        <v>29</v>
      </c>
      <c r="O46" s="45"/>
      <c r="P46" s="48" t="s">
        <v>276</v>
      </c>
      <c r="Q46" s="46">
        <v>42.52</v>
      </c>
      <c r="R46" s="48" t="s">
        <v>30</v>
      </c>
      <c r="S46" s="43">
        <v>1</v>
      </c>
      <c r="T46" s="36">
        <f t="shared" si="0"/>
        <v>42.52</v>
      </c>
      <c r="U46" s="48" t="s">
        <v>277</v>
      </c>
      <c r="V46" s="48"/>
    </row>
    <row r="47" spans="1:22" s="50" customFormat="1" ht="12.75" x14ac:dyDescent="0.2">
      <c r="A47" s="43">
        <f t="shared" si="1"/>
        <v>32</v>
      </c>
      <c r="B47" s="44">
        <v>43531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 t="s">
        <v>29</v>
      </c>
      <c r="O47" s="45"/>
      <c r="P47" s="48" t="s">
        <v>256</v>
      </c>
      <c r="Q47" s="46">
        <v>8.5359999999999996</v>
      </c>
      <c r="R47" s="48" t="s">
        <v>30</v>
      </c>
      <c r="S47" s="43">
        <v>1</v>
      </c>
      <c r="T47" s="36">
        <f t="shared" si="0"/>
        <v>8.5359999999999996</v>
      </c>
      <c r="U47" s="48" t="s">
        <v>116</v>
      </c>
    </row>
    <row r="48" spans="1:22" s="50" customFormat="1" ht="12.75" x14ac:dyDescent="0.2">
      <c r="A48" s="43">
        <f t="shared" si="1"/>
        <v>33</v>
      </c>
      <c r="B48" s="44">
        <v>43535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 t="s">
        <v>29</v>
      </c>
      <c r="O48" s="45"/>
      <c r="P48" s="48" t="s">
        <v>278</v>
      </c>
      <c r="Q48" s="46">
        <v>28.318999999999999</v>
      </c>
      <c r="R48" s="48" t="s">
        <v>30</v>
      </c>
      <c r="S48" s="43">
        <v>1</v>
      </c>
      <c r="T48" s="36">
        <f t="shared" si="0"/>
        <v>28.318999999999999</v>
      </c>
      <c r="U48" s="48" t="s">
        <v>279</v>
      </c>
    </row>
    <row r="49" spans="1:22" s="50" customFormat="1" ht="12.75" x14ac:dyDescent="0.2">
      <c r="A49" s="43">
        <f t="shared" si="1"/>
        <v>34</v>
      </c>
      <c r="B49" s="44">
        <v>43535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 t="s">
        <v>29</v>
      </c>
      <c r="O49" s="45"/>
      <c r="P49" s="48" t="s">
        <v>280</v>
      </c>
      <c r="Q49" s="46">
        <v>7.73</v>
      </c>
      <c r="R49" s="48" t="s">
        <v>30</v>
      </c>
      <c r="S49" s="43">
        <v>1</v>
      </c>
      <c r="T49" s="36">
        <f t="shared" si="0"/>
        <v>7.73</v>
      </c>
      <c r="U49" s="48" t="s">
        <v>281</v>
      </c>
      <c r="V49" s="48"/>
    </row>
    <row r="50" spans="1:22" s="50" customFormat="1" ht="12.75" x14ac:dyDescent="0.2">
      <c r="A50" s="43">
        <f t="shared" si="1"/>
        <v>35</v>
      </c>
      <c r="B50" s="44">
        <v>43535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 t="s">
        <v>29</v>
      </c>
      <c r="O50" s="45"/>
      <c r="P50" s="48" t="s">
        <v>268</v>
      </c>
      <c r="Q50" s="46">
        <v>8.25</v>
      </c>
      <c r="R50" s="48" t="s">
        <v>30</v>
      </c>
      <c r="S50" s="43">
        <v>1</v>
      </c>
      <c r="T50" s="36">
        <f t="shared" si="0"/>
        <v>8.25</v>
      </c>
      <c r="U50" s="48" t="s">
        <v>238</v>
      </c>
      <c r="V50" s="48"/>
    </row>
    <row r="51" spans="1:22" s="50" customFormat="1" ht="12.75" x14ac:dyDescent="0.2">
      <c r="A51" s="43">
        <f t="shared" si="1"/>
        <v>36</v>
      </c>
      <c r="B51" s="44">
        <v>43535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 t="s">
        <v>29</v>
      </c>
      <c r="O51" s="45"/>
      <c r="P51" s="48" t="s">
        <v>282</v>
      </c>
      <c r="Q51" s="46">
        <v>560</v>
      </c>
      <c r="R51" s="48" t="s">
        <v>30</v>
      </c>
      <c r="S51" s="43">
        <v>1</v>
      </c>
      <c r="T51" s="36">
        <f t="shared" si="0"/>
        <v>560</v>
      </c>
      <c r="U51" s="48" t="s">
        <v>283</v>
      </c>
      <c r="V51" s="48"/>
    </row>
    <row r="52" spans="1:22" s="50" customFormat="1" ht="12.75" x14ac:dyDescent="0.2">
      <c r="A52" s="43">
        <f t="shared" si="1"/>
        <v>37</v>
      </c>
      <c r="B52" s="44">
        <v>43535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 t="s">
        <v>29</v>
      </c>
      <c r="O52" s="45"/>
      <c r="P52" s="48" t="s">
        <v>284</v>
      </c>
      <c r="Q52" s="46">
        <v>70.995000000000005</v>
      </c>
      <c r="R52" s="48" t="s">
        <v>30</v>
      </c>
      <c r="S52" s="43">
        <v>1</v>
      </c>
      <c r="T52" s="36">
        <f t="shared" si="0"/>
        <v>70.995000000000005</v>
      </c>
      <c r="U52" s="48" t="s">
        <v>277</v>
      </c>
      <c r="V52" s="48"/>
    </row>
    <row r="53" spans="1:22" s="50" customFormat="1" ht="12.75" x14ac:dyDescent="0.2">
      <c r="A53" s="43">
        <f t="shared" si="1"/>
        <v>38</v>
      </c>
      <c r="B53" s="44">
        <v>43535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 t="s">
        <v>29</v>
      </c>
      <c r="O53" s="45"/>
      <c r="P53" s="48" t="s">
        <v>270</v>
      </c>
      <c r="Q53" s="46">
        <v>43.317999999999998</v>
      </c>
      <c r="R53" s="48" t="s">
        <v>30</v>
      </c>
      <c r="S53" s="43">
        <v>1</v>
      </c>
      <c r="T53" s="36">
        <f t="shared" si="0"/>
        <v>43.317999999999998</v>
      </c>
      <c r="U53" s="48" t="s">
        <v>271</v>
      </c>
      <c r="V53" s="48"/>
    </row>
    <row r="54" spans="1:22" s="50" customFormat="1" ht="12.75" x14ac:dyDescent="0.2">
      <c r="A54" s="43">
        <f t="shared" si="1"/>
        <v>39</v>
      </c>
      <c r="B54" s="44">
        <v>43535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 t="s">
        <v>29</v>
      </c>
      <c r="O54" s="45"/>
      <c r="P54" s="48" t="s">
        <v>285</v>
      </c>
      <c r="Q54" s="46">
        <v>1.1499999999999999</v>
      </c>
      <c r="R54" s="48" t="s">
        <v>30</v>
      </c>
      <c r="S54" s="43">
        <v>1</v>
      </c>
      <c r="T54" s="36">
        <f t="shared" si="0"/>
        <v>1.1499999999999999</v>
      </c>
      <c r="U54" s="48" t="s">
        <v>286</v>
      </c>
      <c r="V54" s="48"/>
    </row>
    <row r="55" spans="1:22" s="50" customFormat="1" ht="12.75" x14ac:dyDescent="0.2">
      <c r="A55" s="43">
        <f t="shared" si="1"/>
        <v>40</v>
      </c>
      <c r="B55" s="44">
        <v>43535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 t="s">
        <v>29</v>
      </c>
      <c r="O55" s="45"/>
      <c r="P55" s="48" t="s">
        <v>287</v>
      </c>
      <c r="Q55" s="46">
        <v>3.9</v>
      </c>
      <c r="R55" s="48" t="s">
        <v>30</v>
      </c>
      <c r="S55" s="43">
        <v>1</v>
      </c>
      <c r="T55" s="36">
        <f t="shared" si="0"/>
        <v>3.9</v>
      </c>
      <c r="U55" s="48" t="s">
        <v>288</v>
      </c>
      <c r="V55" s="48"/>
    </row>
    <row r="56" spans="1:22" s="50" customFormat="1" ht="12.75" x14ac:dyDescent="0.2">
      <c r="A56" s="43">
        <f t="shared" si="1"/>
        <v>41</v>
      </c>
      <c r="B56" s="44">
        <v>43536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 t="s">
        <v>29</v>
      </c>
      <c r="O56" s="45"/>
      <c r="P56" s="48" t="s">
        <v>289</v>
      </c>
      <c r="Q56" s="46">
        <v>122.4</v>
      </c>
      <c r="R56" s="48" t="s">
        <v>30</v>
      </c>
      <c r="S56" s="43">
        <v>1</v>
      </c>
      <c r="T56" s="36">
        <f t="shared" si="0"/>
        <v>122.4</v>
      </c>
      <c r="U56" s="48" t="s">
        <v>262</v>
      </c>
      <c r="V56" s="48"/>
    </row>
    <row r="57" spans="1:22" s="50" customFormat="1" ht="12.75" x14ac:dyDescent="0.2">
      <c r="A57" s="43">
        <f t="shared" si="1"/>
        <v>42</v>
      </c>
      <c r="B57" s="95">
        <v>43536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 t="s">
        <v>29</v>
      </c>
      <c r="O57" s="45"/>
      <c r="P57" s="48" t="s">
        <v>290</v>
      </c>
      <c r="Q57" s="46">
        <v>36.981999999999999</v>
      </c>
      <c r="R57" s="48" t="s">
        <v>30</v>
      </c>
      <c r="S57" s="43">
        <v>1</v>
      </c>
      <c r="T57" s="36">
        <f t="shared" si="0"/>
        <v>36.981999999999999</v>
      </c>
      <c r="U57" s="48" t="s">
        <v>291</v>
      </c>
      <c r="V57" s="48"/>
    </row>
    <row r="58" spans="1:22" s="50" customFormat="1" ht="12.75" x14ac:dyDescent="0.2">
      <c r="A58" s="43">
        <f t="shared" si="1"/>
        <v>43</v>
      </c>
      <c r="B58" s="95">
        <v>43536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 t="s">
        <v>29</v>
      </c>
      <c r="O58" s="45"/>
      <c r="P58" s="48" t="s">
        <v>292</v>
      </c>
      <c r="Q58" s="46">
        <v>0.77</v>
      </c>
      <c r="R58" s="48" t="s">
        <v>30</v>
      </c>
      <c r="S58" s="43">
        <v>1</v>
      </c>
      <c r="T58" s="36">
        <f t="shared" si="0"/>
        <v>0.77</v>
      </c>
      <c r="U58" s="48" t="s">
        <v>275</v>
      </c>
      <c r="V58" s="48"/>
    </row>
    <row r="59" spans="1:22" s="50" customFormat="1" ht="12.75" x14ac:dyDescent="0.2">
      <c r="A59" s="43">
        <f t="shared" si="1"/>
        <v>44</v>
      </c>
      <c r="B59" s="95">
        <v>43536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 t="s">
        <v>29</v>
      </c>
      <c r="O59" s="45"/>
      <c r="P59" s="48" t="s">
        <v>293</v>
      </c>
      <c r="Q59" s="46">
        <v>104</v>
      </c>
      <c r="R59" s="48" t="s">
        <v>30</v>
      </c>
      <c r="S59" s="43">
        <v>1</v>
      </c>
      <c r="T59" s="36">
        <f t="shared" si="0"/>
        <v>104</v>
      </c>
      <c r="U59" s="48" t="s">
        <v>294</v>
      </c>
    </row>
    <row r="60" spans="1:22" s="50" customFormat="1" ht="12.75" x14ac:dyDescent="0.2">
      <c r="A60" s="43">
        <f t="shared" si="1"/>
        <v>45</v>
      </c>
      <c r="B60" s="95">
        <v>43536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 t="s">
        <v>29</v>
      </c>
      <c r="O60" s="45"/>
      <c r="P60" s="48" t="s">
        <v>231</v>
      </c>
      <c r="Q60" s="46">
        <v>23.5</v>
      </c>
      <c r="R60" s="48" t="s">
        <v>30</v>
      </c>
      <c r="S60" s="43">
        <v>1</v>
      </c>
      <c r="T60" s="36">
        <f t="shared" si="0"/>
        <v>23.5</v>
      </c>
      <c r="U60" s="48" t="s">
        <v>245</v>
      </c>
    </row>
    <row r="61" spans="1:22" s="50" customFormat="1" ht="12.75" x14ac:dyDescent="0.2">
      <c r="A61" s="43">
        <f t="shared" si="1"/>
        <v>46</v>
      </c>
      <c r="B61" s="95">
        <v>43536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 t="s">
        <v>29</v>
      </c>
      <c r="O61" s="45"/>
      <c r="P61" s="48" t="s">
        <v>295</v>
      </c>
      <c r="Q61" s="46">
        <v>11.7</v>
      </c>
      <c r="R61" s="48" t="s">
        <v>30</v>
      </c>
      <c r="S61" s="43">
        <v>1</v>
      </c>
      <c r="T61" s="36">
        <f t="shared" si="0"/>
        <v>11.7</v>
      </c>
      <c r="U61" s="48" t="s">
        <v>296</v>
      </c>
      <c r="V61" s="48"/>
    </row>
    <row r="62" spans="1:22" s="50" customFormat="1" ht="12.75" x14ac:dyDescent="0.2">
      <c r="A62" s="96">
        <f t="shared" si="1"/>
        <v>47</v>
      </c>
      <c r="B62" s="95">
        <v>43536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 t="s">
        <v>29</v>
      </c>
      <c r="O62" s="97"/>
      <c r="P62" s="98" t="s">
        <v>297</v>
      </c>
      <c r="Q62" s="99">
        <v>14</v>
      </c>
      <c r="R62" s="98" t="s">
        <v>30</v>
      </c>
      <c r="S62" s="96">
        <v>1</v>
      </c>
      <c r="T62" s="36">
        <f t="shared" si="0"/>
        <v>14</v>
      </c>
      <c r="U62" s="98" t="s">
        <v>271</v>
      </c>
      <c r="V62" s="98"/>
    </row>
    <row r="63" spans="1:22" s="101" customFormat="1" ht="17.25" customHeight="1" x14ac:dyDescent="0.2">
      <c r="A63" s="96">
        <f t="shared" si="1"/>
        <v>48</v>
      </c>
      <c r="B63" s="44">
        <v>43537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 t="s">
        <v>29</v>
      </c>
      <c r="O63" s="43"/>
      <c r="P63" s="100" t="s">
        <v>276</v>
      </c>
      <c r="Q63" s="43">
        <v>117.369</v>
      </c>
      <c r="R63" s="98" t="s">
        <v>30</v>
      </c>
      <c r="S63" s="96">
        <v>1</v>
      </c>
      <c r="T63" s="36">
        <f t="shared" si="0"/>
        <v>117.369</v>
      </c>
      <c r="U63" s="100" t="s">
        <v>262</v>
      </c>
      <c r="V63" s="100"/>
    </row>
    <row r="64" spans="1:22" s="50" customFormat="1" ht="12.75" x14ac:dyDescent="0.2">
      <c r="A64" s="96">
        <f t="shared" si="1"/>
        <v>49</v>
      </c>
      <c r="B64" s="44">
        <v>43537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3" t="s">
        <v>29</v>
      </c>
      <c r="O64" s="45"/>
      <c r="P64" s="48" t="s">
        <v>252</v>
      </c>
      <c r="Q64" s="46">
        <v>3.08</v>
      </c>
      <c r="R64" s="98" t="s">
        <v>30</v>
      </c>
      <c r="S64" s="96">
        <v>1</v>
      </c>
      <c r="T64" s="36">
        <f t="shared" si="0"/>
        <v>3.08</v>
      </c>
      <c r="U64" s="48" t="s">
        <v>238</v>
      </c>
      <c r="V64" s="48"/>
    </row>
    <row r="65" spans="1:22" s="51" customFormat="1" ht="19.5" customHeight="1" x14ac:dyDescent="0.2">
      <c r="A65" s="96">
        <f t="shared" si="1"/>
        <v>50</v>
      </c>
      <c r="B65" s="44">
        <v>43537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43" t="s">
        <v>29</v>
      </c>
      <c r="O65" s="102"/>
      <c r="P65" s="102" t="s">
        <v>246</v>
      </c>
      <c r="Q65" s="43">
        <v>28.314</v>
      </c>
      <c r="R65" s="98" t="s">
        <v>30</v>
      </c>
      <c r="S65" s="96">
        <v>1</v>
      </c>
      <c r="T65" s="36">
        <f t="shared" si="0"/>
        <v>28.314</v>
      </c>
      <c r="U65" s="102" t="s">
        <v>247</v>
      </c>
      <c r="V65" s="102"/>
    </row>
    <row r="66" spans="1:22" s="50" customFormat="1" ht="12.75" x14ac:dyDescent="0.2">
      <c r="A66" s="96">
        <f t="shared" si="1"/>
        <v>51</v>
      </c>
      <c r="B66" s="44">
        <v>43537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3" t="s">
        <v>29</v>
      </c>
      <c r="O66" s="45"/>
      <c r="P66" s="48" t="s">
        <v>270</v>
      </c>
      <c r="Q66" s="46">
        <v>0.92400000000000004</v>
      </c>
      <c r="R66" s="98" t="s">
        <v>30</v>
      </c>
      <c r="S66" s="96">
        <v>1</v>
      </c>
      <c r="T66" s="36">
        <f t="shared" si="0"/>
        <v>0.92400000000000004</v>
      </c>
      <c r="U66" s="48" t="s">
        <v>271</v>
      </c>
      <c r="V66" s="48"/>
    </row>
    <row r="67" spans="1:22" s="50" customFormat="1" ht="12.75" x14ac:dyDescent="0.2">
      <c r="A67" s="96">
        <f t="shared" si="1"/>
        <v>52</v>
      </c>
      <c r="B67" s="44">
        <v>43538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 t="s">
        <v>29</v>
      </c>
      <c r="O67" s="45"/>
      <c r="P67" s="48" t="s">
        <v>298</v>
      </c>
      <c r="Q67" s="46">
        <v>13.75</v>
      </c>
      <c r="R67" s="98" t="s">
        <v>30</v>
      </c>
      <c r="S67" s="96">
        <v>1</v>
      </c>
      <c r="T67" s="36">
        <f t="shared" si="0"/>
        <v>13.75</v>
      </c>
      <c r="U67" s="48" t="s">
        <v>238</v>
      </c>
      <c r="V67" s="48"/>
    </row>
    <row r="68" spans="1:22" s="50" customFormat="1" ht="12.75" x14ac:dyDescent="0.2">
      <c r="A68" s="96">
        <f t="shared" si="1"/>
        <v>53</v>
      </c>
      <c r="B68" s="44">
        <v>43538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 t="s">
        <v>29</v>
      </c>
      <c r="O68" s="45"/>
      <c r="P68" s="48" t="s">
        <v>299</v>
      </c>
      <c r="Q68" s="46">
        <v>87.828999999999994</v>
      </c>
      <c r="R68" s="98" t="s">
        <v>30</v>
      </c>
      <c r="S68" s="96">
        <v>1</v>
      </c>
      <c r="T68" s="36">
        <f t="shared" si="0"/>
        <v>87.828999999999994</v>
      </c>
      <c r="U68" s="48" t="s">
        <v>244</v>
      </c>
      <c r="V68" s="48"/>
    </row>
    <row r="69" spans="1:22" s="50" customFormat="1" ht="38.25" x14ac:dyDescent="0.2">
      <c r="A69" s="96">
        <f t="shared" si="1"/>
        <v>54</v>
      </c>
      <c r="B69" s="44">
        <v>43538</v>
      </c>
      <c r="C69" s="45"/>
      <c r="D69" s="45"/>
      <c r="E69" s="45"/>
      <c r="F69" s="45"/>
      <c r="G69" s="45"/>
      <c r="H69" s="45"/>
      <c r="I69" s="45" t="s">
        <v>29</v>
      </c>
      <c r="J69" s="45"/>
      <c r="K69" s="45"/>
      <c r="L69" s="45"/>
      <c r="M69" s="45"/>
      <c r="N69" s="43"/>
      <c r="O69" s="45"/>
      <c r="P69" s="48" t="s">
        <v>300</v>
      </c>
      <c r="Q69" s="46">
        <v>655.6</v>
      </c>
      <c r="R69" s="98" t="s">
        <v>30</v>
      </c>
      <c r="S69" s="96">
        <v>1</v>
      </c>
      <c r="T69" s="36">
        <f t="shared" si="0"/>
        <v>655.6</v>
      </c>
      <c r="U69" s="48" t="s">
        <v>301</v>
      </c>
      <c r="V69" s="103" t="s">
        <v>302</v>
      </c>
    </row>
    <row r="70" spans="1:22" s="50" customFormat="1" ht="12.75" x14ac:dyDescent="0.2">
      <c r="A70" s="96">
        <f t="shared" si="1"/>
        <v>55</v>
      </c>
      <c r="B70" s="44">
        <v>43538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3" t="s">
        <v>29</v>
      </c>
      <c r="O70" s="45"/>
      <c r="P70" s="48" t="s">
        <v>289</v>
      </c>
      <c r="Q70" s="46">
        <v>33.21</v>
      </c>
      <c r="R70" s="98" t="s">
        <v>30</v>
      </c>
      <c r="S70" s="96">
        <v>1</v>
      </c>
      <c r="T70" s="36">
        <f t="shared" si="0"/>
        <v>33.21</v>
      </c>
      <c r="U70" s="48" t="s">
        <v>271</v>
      </c>
      <c r="V70" s="48"/>
    </row>
    <row r="71" spans="1:22" s="50" customFormat="1" ht="12.75" x14ac:dyDescent="0.2">
      <c r="A71" s="96">
        <f t="shared" si="1"/>
        <v>56</v>
      </c>
      <c r="B71" s="44">
        <v>43539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3" t="s">
        <v>29</v>
      </c>
      <c r="O71" s="45"/>
      <c r="P71" s="48" t="s">
        <v>303</v>
      </c>
      <c r="Q71" s="46">
        <v>0.64400000000000002</v>
      </c>
      <c r="R71" s="98" t="s">
        <v>30</v>
      </c>
      <c r="S71" s="96">
        <v>1</v>
      </c>
      <c r="T71" s="36">
        <f t="shared" si="0"/>
        <v>0.64400000000000002</v>
      </c>
      <c r="U71" s="48" t="s">
        <v>304</v>
      </c>
      <c r="V71" s="48"/>
    </row>
    <row r="72" spans="1:22" s="50" customFormat="1" ht="12.75" x14ac:dyDescent="0.2">
      <c r="A72" s="96">
        <f t="shared" si="1"/>
        <v>57</v>
      </c>
      <c r="B72" s="44">
        <v>43539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3" t="s">
        <v>29</v>
      </c>
      <c r="O72" s="45"/>
      <c r="P72" s="48" t="s">
        <v>305</v>
      </c>
      <c r="Q72" s="46">
        <v>11</v>
      </c>
      <c r="R72" s="98" t="s">
        <v>30</v>
      </c>
      <c r="S72" s="96">
        <v>1</v>
      </c>
      <c r="T72" s="36">
        <f t="shared" si="0"/>
        <v>11</v>
      </c>
      <c r="U72" s="48" t="s">
        <v>306</v>
      </c>
      <c r="V72" s="48"/>
    </row>
    <row r="73" spans="1:22" s="50" customFormat="1" ht="12.75" x14ac:dyDescent="0.2">
      <c r="A73" s="96">
        <f t="shared" si="1"/>
        <v>58</v>
      </c>
      <c r="B73" s="44">
        <v>43539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3" t="s">
        <v>29</v>
      </c>
      <c r="O73" s="45"/>
      <c r="P73" s="48" t="s">
        <v>256</v>
      </c>
      <c r="Q73" s="46">
        <v>5.3570000000000002</v>
      </c>
      <c r="R73" s="98" t="s">
        <v>30</v>
      </c>
      <c r="S73" s="96">
        <v>1</v>
      </c>
      <c r="T73" s="36">
        <f t="shared" si="0"/>
        <v>5.3570000000000002</v>
      </c>
      <c r="U73" s="48" t="s">
        <v>116</v>
      </c>
      <c r="V73" s="48"/>
    </row>
    <row r="74" spans="1:22" s="101" customFormat="1" ht="20.100000000000001" customHeight="1" x14ac:dyDescent="0.2">
      <c r="A74" s="96">
        <f t="shared" si="1"/>
        <v>59</v>
      </c>
      <c r="B74" s="44">
        <v>43543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43" t="s">
        <v>29</v>
      </c>
      <c r="O74" s="104"/>
      <c r="P74" s="105" t="s">
        <v>307</v>
      </c>
      <c r="Q74" s="43">
        <v>124.8</v>
      </c>
      <c r="R74" s="97" t="s">
        <v>30</v>
      </c>
      <c r="S74" s="96">
        <v>1</v>
      </c>
      <c r="T74" s="36">
        <f t="shared" si="0"/>
        <v>124.8</v>
      </c>
      <c r="U74" s="105" t="s">
        <v>262</v>
      </c>
      <c r="V74" s="104"/>
    </row>
    <row r="75" spans="1:22" s="50" customFormat="1" ht="12.75" x14ac:dyDescent="0.2">
      <c r="A75" s="96">
        <f t="shared" si="1"/>
        <v>60</v>
      </c>
      <c r="B75" s="44">
        <v>43543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3" t="s">
        <v>29</v>
      </c>
      <c r="O75" s="45"/>
      <c r="P75" s="48" t="s">
        <v>308</v>
      </c>
      <c r="Q75" s="46">
        <v>0.75</v>
      </c>
      <c r="R75" s="98" t="s">
        <v>30</v>
      </c>
      <c r="S75" s="96">
        <v>1</v>
      </c>
      <c r="T75" s="36">
        <f t="shared" si="0"/>
        <v>0.75</v>
      </c>
      <c r="U75" s="48" t="s">
        <v>309</v>
      </c>
      <c r="V75" s="48"/>
    </row>
    <row r="76" spans="1:22" s="50" customFormat="1" ht="12.75" x14ac:dyDescent="0.2">
      <c r="A76" s="96">
        <f t="shared" si="1"/>
        <v>61</v>
      </c>
      <c r="B76" s="44">
        <v>43543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3" t="s">
        <v>29</v>
      </c>
      <c r="O76" s="45"/>
      <c r="P76" s="48" t="s">
        <v>310</v>
      </c>
      <c r="Q76" s="46">
        <v>20</v>
      </c>
      <c r="R76" s="98" t="s">
        <v>30</v>
      </c>
      <c r="S76" s="96">
        <v>1</v>
      </c>
      <c r="T76" s="36">
        <f t="shared" si="0"/>
        <v>20</v>
      </c>
      <c r="U76" s="48" t="s">
        <v>311</v>
      </c>
      <c r="V76" s="48"/>
    </row>
    <row r="77" spans="1:22" s="50" customFormat="1" ht="12.75" x14ac:dyDescent="0.2">
      <c r="A77" s="96">
        <f t="shared" si="1"/>
        <v>62</v>
      </c>
      <c r="B77" s="44">
        <v>43543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3" t="s">
        <v>29</v>
      </c>
      <c r="O77" s="45"/>
      <c r="P77" s="48" t="s">
        <v>289</v>
      </c>
      <c r="Q77" s="46">
        <v>46.591999999999999</v>
      </c>
      <c r="R77" s="98" t="s">
        <v>30</v>
      </c>
      <c r="S77" s="96">
        <v>1</v>
      </c>
      <c r="T77" s="36">
        <f t="shared" si="0"/>
        <v>46.591999999999999</v>
      </c>
      <c r="U77" s="48" t="s">
        <v>312</v>
      </c>
      <c r="V77" s="48"/>
    </row>
    <row r="78" spans="1:22" s="50" customFormat="1" ht="12.75" x14ac:dyDescent="0.2">
      <c r="A78" s="96">
        <f t="shared" si="1"/>
        <v>63</v>
      </c>
      <c r="B78" s="44">
        <v>43544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3" t="s">
        <v>29</v>
      </c>
      <c r="O78" s="45"/>
      <c r="P78" s="48" t="s">
        <v>313</v>
      </c>
      <c r="Q78" s="46">
        <v>53.01</v>
      </c>
      <c r="R78" s="98" t="s">
        <v>30</v>
      </c>
      <c r="S78" s="96">
        <v>1</v>
      </c>
      <c r="T78" s="36">
        <f t="shared" si="0"/>
        <v>53.01</v>
      </c>
      <c r="U78" s="48" t="s">
        <v>314</v>
      </c>
      <c r="V78" s="48"/>
    </row>
    <row r="79" spans="1:22" s="50" customFormat="1" ht="12.75" x14ac:dyDescent="0.2">
      <c r="A79" s="96">
        <f t="shared" si="1"/>
        <v>64</v>
      </c>
      <c r="B79" s="44">
        <v>43544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3" t="s">
        <v>29</v>
      </c>
      <c r="O79" s="45"/>
      <c r="P79" s="48" t="s">
        <v>315</v>
      </c>
      <c r="Q79" s="46">
        <v>0.58899999999999997</v>
      </c>
      <c r="R79" s="98" t="s">
        <v>30</v>
      </c>
      <c r="S79" s="96">
        <v>1</v>
      </c>
      <c r="T79" s="36">
        <f t="shared" si="0"/>
        <v>0.58899999999999997</v>
      </c>
      <c r="U79" s="48" t="s">
        <v>279</v>
      </c>
      <c r="V79" s="48"/>
    </row>
    <row r="80" spans="1:22" s="50" customFormat="1" ht="12.75" x14ac:dyDescent="0.2">
      <c r="A80" s="96">
        <f t="shared" si="1"/>
        <v>65</v>
      </c>
      <c r="B80" s="44">
        <v>43544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3" t="s">
        <v>29</v>
      </c>
      <c r="O80" s="45"/>
      <c r="P80" s="48" t="s">
        <v>299</v>
      </c>
      <c r="Q80" s="46">
        <v>80.908000000000001</v>
      </c>
      <c r="R80" s="98" t="s">
        <v>30</v>
      </c>
      <c r="S80" s="96">
        <v>1</v>
      </c>
      <c r="T80" s="36">
        <f t="shared" si="0"/>
        <v>80.908000000000001</v>
      </c>
      <c r="U80" s="48" t="s">
        <v>244</v>
      </c>
      <c r="V80" s="48"/>
    </row>
    <row r="81" spans="1:22" s="50" customFormat="1" ht="12.75" x14ac:dyDescent="0.2">
      <c r="A81" s="96">
        <f t="shared" si="1"/>
        <v>66</v>
      </c>
      <c r="B81" s="44">
        <v>43544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3" t="s">
        <v>29</v>
      </c>
      <c r="O81" s="45"/>
      <c r="P81" s="48" t="s">
        <v>316</v>
      </c>
      <c r="Q81" s="46">
        <v>13.467000000000001</v>
      </c>
      <c r="R81" s="98" t="s">
        <v>30</v>
      </c>
      <c r="S81" s="96">
        <v>1</v>
      </c>
      <c r="T81" s="36">
        <f t="shared" ref="T81:T97" si="2">Q81</f>
        <v>13.467000000000001</v>
      </c>
      <c r="U81" s="48" t="s">
        <v>247</v>
      </c>
    </row>
    <row r="82" spans="1:22" s="50" customFormat="1" ht="12.75" x14ac:dyDescent="0.2">
      <c r="A82" s="96">
        <f t="shared" si="1"/>
        <v>67</v>
      </c>
      <c r="B82" s="44">
        <v>43545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3" t="s">
        <v>29</v>
      </c>
      <c r="O82" s="45"/>
      <c r="P82" s="48" t="s">
        <v>290</v>
      </c>
      <c r="Q82" s="46">
        <v>43.9</v>
      </c>
      <c r="R82" s="98" t="s">
        <v>30</v>
      </c>
      <c r="S82" s="96">
        <v>1</v>
      </c>
      <c r="T82" s="36">
        <f t="shared" si="2"/>
        <v>43.9</v>
      </c>
      <c r="U82" s="48" t="s">
        <v>277</v>
      </c>
      <c r="V82" s="48"/>
    </row>
    <row r="83" spans="1:22" s="50" customFormat="1" ht="20.25" customHeight="1" x14ac:dyDescent="0.2">
      <c r="A83" s="96">
        <f t="shared" si="1"/>
        <v>68</v>
      </c>
      <c r="B83" s="44">
        <v>43546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3" t="s">
        <v>29</v>
      </c>
      <c r="O83" s="45"/>
      <c r="P83" s="48" t="s">
        <v>317</v>
      </c>
      <c r="Q83" s="46">
        <v>0.99</v>
      </c>
      <c r="R83" s="98" t="s">
        <v>30</v>
      </c>
      <c r="S83" s="96">
        <v>1</v>
      </c>
      <c r="T83" s="36">
        <f t="shared" si="2"/>
        <v>0.99</v>
      </c>
      <c r="U83" s="48" t="s">
        <v>318</v>
      </c>
    </row>
    <row r="84" spans="1:22" s="50" customFormat="1" ht="14.25" customHeight="1" x14ac:dyDescent="0.2">
      <c r="A84" s="96">
        <f t="shared" si="1"/>
        <v>69</v>
      </c>
      <c r="B84" s="44">
        <v>43546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3" t="s">
        <v>29</v>
      </c>
      <c r="O84" s="45"/>
      <c r="P84" s="48" t="s">
        <v>276</v>
      </c>
      <c r="Q84" s="46">
        <v>12.81</v>
      </c>
      <c r="R84" s="98" t="s">
        <v>30</v>
      </c>
      <c r="S84" s="96">
        <v>1</v>
      </c>
      <c r="T84" s="36">
        <f t="shared" si="2"/>
        <v>12.81</v>
      </c>
      <c r="U84" s="48" t="s">
        <v>277</v>
      </c>
      <c r="V84" s="48"/>
    </row>
    <row r="85" spans="1:22" s="50" customFormat="1" ht="12.75" x14ac:dyDescent="0.2">
      <c r="A85" s="96">
        <f t="shared" si="1"/>
        <v>70</v>
      </c>
      <c r="B85" s="44">
        <v>43549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3" t="s">
        <v>29</v>
      </c>
      <c r="O85" s="45"/>
      <c r="P85" s="48" t="s">
        <v>237</v>
      </c>
      <c r="Q85" s="46">
        <v>31</v>
      </c>
      <c r="R85" s="98" t="s">
        <v>30</v>
      </c>
      <c r="S85" s="96">
        <v>1</v>
      </c>
      <c r="T85" s="36">
        <f t="shared" si="2"/>
        <v>31</v>
      </c>
      <c r="U85" s="48" t="s">
        <v>238</v>
      </c>
      <c r="V85" s="48"/>
    </row>
    <row r="86" spans="1:22" s="50" customFormat="1" ht="12.75" x14ac:dyDescent="0.2">
      <c r="A86" s="96">
        <f t="shared" si="1"/>
        <v>71</v>
      </c>
      <c r="B86" s="106">
        <v>43550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 t="s">
        <v>29</v>
      </c>
      <c r="O86" s="45"/>
      <c r="P86" s="48" t="s">
        <v>252</v>
      </c>
      <c r="Q86" s="46">
        <v>1.54</v>
      </c>
      <c r="R86" s="98" t="s">
        <v>30</v>
      </c>
      <c r="S86" s="96">
        <v>1</v>
      </c>
      <c r="T86" s="36">
        <f t="shared" si="2"/>
        <v>1.54</v>
      </c>
      <c r="U86" s="48" t="s">
        <v>238</v>
      </c>
      <c r="V86" s="48"/>
    </row>
    <row r="87" spans="1:22" s="50" customFormat="1" ht="12.75" x14ac:dyDescent="0.2">
      <c r="A87" s="96">
        <f t="shared" si="1"/>
        <v>72</v>
      </c>
      <c r="B87" s="44">
        <v>43551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3" t="s">
        <v>29</v>
      </c>
      <c r="O87" s="45"/>
      <c r="P87" s="48" t="s">
        <v>319</v>
      </c>
      <c r="Q87" s="46">
        <v>3.0019999999999998</v>
      </c>
      <c r="R87" s="98" t="s">
        <v>30</v>
      </c>
      <c r="S87" s="96">
        <v>1</v>
      </c>
      <c r="T87" s="36">
        <f t="shared" si="2"/>
        <v>3.0019999999999998</v>
      </c>
      <c r="U87" s="48" t="s">
        <v>320</v>
      </c>
    </row>
    <row r="88" spans="1:22" s="50" customFormat="1" ht="12.75" x14ac:dyDescent="0.2">
      <c r="A88" s="96">
        <f t="shared" si="1"/>
        <v>73</v>
      </c>
      <c r="B88" s="44">
        <v>43551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3" t="s">
        <v>29</v>
      </c>
      <c r="O88" s="45"/>
      <c r="P88" s="48" t="s">
        <v>321</v>
      </c>
      <c r="Q88" s="46">
        <v>26.3</v>
      </c>
      <c r="R88" s="98" t="s">
        <v>30</v>
      </c>
      <c r="S88" s="96">
        <v>1</v>
      </c>
      <c r="T88" s="36">
        <f t="shared" si="2"/>
        <v>26.3</v>
      </c>
      <c r="U88" s="48" t="s">
        <v>322</v>
      </c>
    </row>
    <row r="89" spans="1:22" s="50" customFormat="1" ht="12.75" x14ac:dyDescent="0.2">
      <c r="A89" s="96">
        <f t="shared" si="1"/>
        <v>74</v>
      </c>
      <c r="B89" s="44">
        <v>43551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3" t="s">
        <v>29</v>
      </c>
      <c r="O89" s="45"/>
      <c r="P89" s="48" t="s">
        <v>280</v>
      </c>
      <c r="Q89" s="46">
        <v>2.78</v>
      </c>
      <c r="R89" s="98" t="s">
        <v>30</v>
      </c>
      <c r="S89" s="96">
        <v>1</v>
      </c>
      <c r="T89" s="36">
        <f t="shared" si="2"/>
        <v>2.78</v>
      </c>
      <c r="U89" s="48" t="s">
        <v>281</v>
      </c>
    </row>
    <row r="90" spans="1:22" s="50" customFormat="1" ht="12.75" x14ac:dyDescent="0.2">
      <c r="A90" s="96">
        <f t="shared" si="1"/>
        <v>75</v>
      </c>
      <c r="B90" s="44">
        <v>43551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3" t="s">
        <v>29</v>
      </c>
      <c r="O90" s="45"/>
      <c r="P90" s="48" t="s">
        <v>298</v>
      </c>
      <c r="Q90" s="46">
        <v>5.46</v>
      </c>
      <c r="R90" s="98" t="s">
        <v>30</v>
      </c>
      <c r="S90" s="96">
        <v>1</v>
      </c>
      <c r="T90" s="36">
        <f t="shared" si="2"/>
        <v>5.46</v>
      </c>
      <c r="U90" s="48" t="s">
        <v>238</v>
      </c>
      <c r="V90" s="48"/>
    </row>
    <row r="91" spans="1:22" s="50" customFormat="1" ht="25.5" x14ac:dyDescent="0.2">
      <c r="A91" s="96">
        <f t="shared" si="1"/>
        <v>76</v>
      </c>
      <c r="B91" s="44">
        <v>43552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3" t="s">
        <v>29</v>
      </c>
      <c r="O91" s="45"/>
      <c r="P91" s="48" t="s">
        <v>323</v>
      </c>
      <c r="Q91" s="46">
        <v>5.0339999999999998</v>
      </c>
      <c r="R91" s="98" t="s">
        <v>30</v>
      </c>
      <c r="S91" s="96">
        <v>1</v>
      </c>
      <c r="T91" s="36">
        <f t="shared" si="2"/>
        <v>5.0339999999999998</v>
      </c>
      <c r="U91" s="48" t="s">
        <v>324</v>
      </c>
      <c r="V91" s="48"/>
    </row>
    <row r="92" spans="1:22" s="50" customFormat="1" ht="12.75" x14ac:dyDescent="0.2">
      <c r="A92" s="96">
        <f t="shared" si="1"/>
        <v>77</v>
      </c>
      <c r="B92" s="44">
        <v>43552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3" t="s">
        <v>29</v>
      </c>
      <c r="O92" s="45"/>
      <c r="P92" s="48" t="s">
        <v>268</v>
      </c>
      <c r="Q92" s="46">
        <v>9.35</v>
      </c>
      <c r="R92" s="98" t="s">
        <v>30</v>
      </c>
      <c r="S92" s="96">
        <v>1</v>
      </c>
      <c r="T92" s="36">
        <f t="shared" si="2"/>
        <v>9.35</v>
      </c>
      <c r="U92" s="48" t="s">
        <v>238</v>
      </c>
      <c r="V92" s="48"/>
    </row>
    <row r="93" spans="1:22" s="50" customFormat="1" ht="12.75" x14ac:dyDescent="0.2">
      <c r="A93" s="96">
        <f t="shared" si="1"/>
        <v>78</v>
      </c>
      <c r="B93" s="44">
        <v>43552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3" t="s">
        <v>29</v>
      </c>
      <c r="O93" s="45"/>
      <c r="P93" s="48" t="s">
        <v>325</v>
      </c>
      <c r="Q93" s="46">
        <v>17.065000000000001</v>
      </c>
      <c r="R93" s="98" t="s">
        <v>30</v>
      </c>
      <c r="S93" s="96">
        <v>1</v>
      </c>
      <c r="T93" s="36">
        <f t="shared" si="2"/>
        <v>17.065000000000001</v>
      </c>
      <c r="U93" s="48" t="s">
        <v>271</v>
      </c>
      <c r="V93" s="48"/>
    </row>
    <row r="94" spans="1:22" s="50" customFormat="1" ht="12.75" x14ac:dyDescent="0.2">
      <c r="A94" s="96">
        <f t="shared" si="1"/>
        <v>79</v>
      </c>
      <c r="B94" s="44">
        <v>43553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3" t="s">
        <v>29</v>
      </c>
      <c r="O94" s="45"/>
      <c r="P94" s="48" t="s">
        <v>231</v>
      </c>
      <c r="Q94" s="46">
        <v>350.17500000000001</v>
      </c>
      <c r="R94" s="98" t="s">
        <v>30</v>
      </c>
      <c r="S94" s="96">
        <v>1</v>
      </c>
      <c r="T94" s="36">
        <f t="shared" si="2"/>
        <v>350.17500000000001</v>
      </c>
      <c r="U94" s="48" t="s">
        <v>232</v>
      </c>
      <c r="V94" s="48"/>
    </row>
    <row r="95" spans="1:22" s="50" customFormat="1" ht="12.75" x14ac:dyDescent="0.2">
      <c r="A95" s="96">
        <f t="shared" si="1"/>
        <v>80</v>
      </c>
      <c r="B95" s="44">
        <v>43553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 t="s">
        <v>29</v>
      </c>
      <c r="O95" s="45"/>
      <c r="P95" s="48" t="s">
        <v>233</v>
      </c>
      <c r="Q95" s="46">
        <v>500.76</v>
      </c>
      <c r="R95" s="98" t="s">
        <v>30</v>
      </c>
      <c r="S95" s="96">
        <v>1</v>
      </c>
      <c r="T95" s="36">
        <f t="shared" si="2"/>
        <v>500.76</v>
      </c>
      <c r="U95" s="48" t="s">
        <v>234</v>
      </c>
      <c r="V95" s="48"/>
    </row>
    <row r="96" spans="1:22" s="50" customFormat="1" ht="12.75" x14ac:dyDescent="0.2">
      <c r="A96" s="96">
        <f t="shared" si="1"/>
        <v>81</v>
      </c>
      <c r="B96" s="44">
        <v>43553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3" t="s">
        <v>29</v>
      </c>
      <c r="O96" s="45"/>
      <c r="P96" s="48" t="s">
        <v>326</v>
      </c>
      <c r="Q96" s="46">
        <v>29.981000000000002</v>
      </c>
      <c r="R96" s="98" t="s">
        <v>30</v>
      </c>
      <c r="S96" s="96">
        <f>S95</f>
        <v>1</v>
      </c>
      <c r="T96" s="36">
        <f t="shared" si="2"/>
        <v>29.981000000000002</v>
      </c>
      <c r="U96" s="48" t="s">
        <v>271</v>
      </c>
      <c r="V96" s="48"/>
    </row>
    <row r="97" spans="1:22" s="50" customFormat="1" ht="12.75" x14ac:dyDescent="0.2">
      <c r="A97" s="96">
        <f t="shared" si="1"/>
        <v>82</v>
      </c>
      <c r="B97" s="95">
        <v>43555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6" t="s">
        <v>29</v>
      </c>
      <c r="O97" s="97"/>
      <c r="P97" s="98" t="s">
        <v>327</v>
      </c>
      <c r="Q97" s="99">
        <v>11.183</v>
      </c>
      <c r="R97" s="98" t="s">
        <v>30</v>
      </c>
      <c r="S97" s="96">
        <f t="shared" ref="S97" si="3">S96</f>
        <v>1</v>
      </c>
      <c r="T97" s="41">
        <f t="shared" si="2"/>
        <v>11.183</v>
      </c>
      <c r="U97" s="98" t="s">
        <v>328</v>
      </c>
      <c r="V97" s="98"/>
    </row>
    <row r="98" spans="1:22" s="50" customFormat="1" ht="12.75" x14ac:dyDescent="0.2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2"/>
      <c r="O98" s="53"/>
      <c r="P98" s="54"/>
      <c r="Q98" s="55"/>
      <c r="R98" s="54"/>
      <c r="S98" s="52"/>
      <c r="T98" s="56"/>
      <c r="U98" s="54"/>
      <c r="V98" s="54"/>
    </row>
    <row r="99" spans="1:22" s="50" customFormat="1" ht="21" customHeight="1" x14ac:dyDescent="0.2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2"/>
      <c r="O99" s="53"/>
      <c r="P99" s="54"/>
      <c r="Q99" s="55"/>
      <c r="R99" s="54"/>
      <c r="S99" s="52"/>
      <c r="T99" s="56"/>
      <c r="U99" s="54"/>
      <c r="V99" s="54"/>
    </row>
    <row r="100" spans="1:22" s="50" customFormat="1" ht="12.75" x14ac:dyDescent="0.2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2"/>
      <c r="O100" s="53"/>
      <c r="P100" s="54"/>
      <c r="Q100" s="55"/>
      <c r="R100" s="54"/>
      <c r="S100" s="52"/>
      <c r="T100" s="56"/>
      <c r="U100" s="54"/>
      <c r="V100" s="54"/>
    </row>
    <row r="101" spans="1:22" s="50" customFormat="1" ht="12.75" x14ac:dyDescent="0.2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2"/>
      <c r="O101" s="53"/>
      <c r="P101" s="54"/>
      <c r="Q101" s="55"/>
      <c r="R101" s="54"/>
      <c r="S101" s="52"/>
      <c r="T101" s="56"/>
      <c r="U101" s="54"/>
      <c r="V101" s="54"/>
    </row>
    <row r="102" spans="1:22" s="50" customFormat="1" ht="12.75" x14ac:dyDescent="0.2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2"/>
      <c r="O102" s="53"/>
      <c r="P102" s="54"/>
      <c r="Q102" s="55"/>
      <c r="R102" s="54"/>
      <c r="S102" s="52"/>
      <c r="T102" s="56"/>
      <c r="U102" s="54"/>
      <c r="V102" s="54"/>
    </row>
    <row r="103" spans="1:22" s="50" customFormat="1" ht="12.75" x14ac:dyDescent="0.2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2"/>
      <c r="O103" s="53"/>
      <c r="P103" s="54"/>
      <c r="Q103" s="55"/>
      <c r="R103" s="54"/>
      <c r="S103" s="52"/>
      <c r="T103" s="56"/>
      <c r="U103" s="54"/>
      <c r="V103" s="54"/>
    </row>
    <row r="104" spans="1:22" s="50" customFormat="1" ht="12.75" x14ac:dyDescent="0.2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2"/>
      <c r="O104" s="53"/>
      <c r="P104" s="54"/>
      <c r="Q104" s="55"/>
      <c r="R104" s="54"/>
      <c r="S104" s="52"/>
      <c r="T104" s="56"/>
      <c r="U104" s="54"/>
      <c r="V104" s="54"/>
    </row>
    <row r="105" spans="1:22" s="50" customFormat="1" ht="12.75" x14ac:dyDescent="0.2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2"/>
      <c r="O105" s="53"/>
      <c r="P105" s="54"/>
      <c r="Q105" s="55"/>
      <c r="R105" s="54"/>
      <c r="S105" s="52"/>
      <c r="T105" s="56"/>
      <c r="U105" s="54"/>
      <c r="V105" s="54"/>
    </row>
    <row r="106" spans="1:22" s="50" customFormat="1" ht="12.75" x14ac:dyDescent="0.2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2"/>
      <c r="O106" s="53"/>
      <c r="P106" s="54"/>
      <c r="Q106" s="55"/>
      <c r="R106" s="54"/>
      <c r="S106" s="52"/>
      <c r="T106" s="56"/>
      <c r="U106" s="54"/>
      <c r="V106" s="54"/>
    </row>
    <row r="107" spans="1:22" s="50" customFormat="1" ht="12.75" x14ac:dyDescent="0.2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2"/>
      <c r="O107" s="53"/>
      <c r="P107" s="54"/>
      <c r="Q107" s="55"/>
      <c r="R107" s="54"/>
      <c r="S107" s="52"/>
      <c r="T107" s="56"/>
      <c r="U107" s="54"/>
      <c r="V107" s="54"/>
    </row>
    <row r="108" spans="1:22" s="50" customFormat="1" ht="12.75" x14ac:dyDescent="0.2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2"/>
      <c r="O108" s="53"/>
      <c r="P108" s="54"/>
      <c r="Q108" s="55"/>
      <c r="R108" s="54"/>
      <c r="S108" s="52"/>
      <c r="T108" s="56"/>
      <c r="U108" s="54"/>
      <c r="V108" s="54"/>
    </row>
    <row r="109" spans="1:22" s="107" customFormat="1" ht="11.45" customHeight="1" x14ac:dyDescent="0.2">
      <c r="A109" s="52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2"/>
      <c r="O109" s="53"/>
      <c r="P109" s="54"/>
      <c r="Q109" s="55"/>
      <c r="R109" s="54"/>
      <c r="S109" s="52"/>
      <c r="T109" s="56"/>
      <c r="U109" s="54"/>
      <c r="V109" s="54"/>
    </row>
    <row r="110" spans="1:22" s="107" customFormat="1" ht="11.45" customHeight="1" x14ac:dyDescent="0.2">
      <c r="A110" s="52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2"/>
      <c r="O110" s="53"/>
      <c r="P110" s="54"/>
      <c r="Q110" s="55"/>
      <c r="R110" s="54"/>
      <c r="S110" s="52"/>
      <c r="T110" s="56"/>
      <c r="U110" s="54"/>
      <c r="V110" s="54"/>
    </row>
    <row r="111" spans="1:22" s="107" customFormat="1" ht="11.45" customHeight="1" x14ac:dyDescent="0.2">
      <c r="A111" s="52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2"/>
      <c r="O111" s="53"/>
      <c r="P111" s="54"/>
      <c r="Q111" s="55"/>
      <c r="R111" s="54"/>
      <c r="S111" s="52"/>
      <c r="T111" s="56"/>
      <c r="U111" s="54"/>
      <c r="V111" s="54"/>
    </row>
    <row r="112" spans="1:22" s="107" customFormat="1" ht="11.45" customHeight="1" x14ac:dyDescent="0.2">
      <c r="A112" s="52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2"/>
      <c r="O112" s="53"/>
      <c r="P112" s="54"/>
      <c r="Q112" s="55"/>
      <c r="R112" s="54"/>
      <c r="S112" s="52"/>
      <c r="T112" s="56"/>
      <c r="U112" s="54"/>
      <c r="V112" s="54"/>
    </row>
    <row r="113" spans="1:22" s="107" customFormat="1" ht="11.45" customHeight="1" x14ac:dyDescent="0.2">
      <c r="A113" s="52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2"/>
      <c r="O113" s="53"/>
      <c r="P113" s="54"/>
      <c r="Q113" s="55"/>
      <c r="R113" s="54"/>
      <c r="S113" s="52"/>
      <c r="T113" s="56"/>
      <c r="U113" s="54"/>
      <c r="V113" s="108"/>
    </row>
    <row r="114" spans="1:22" s="107" customFormat="1" ht="11.45" customHeight="1" x14ac:dyDescent="0.2">
      <c r="A114" s="52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2"/>
      <c r="O114" s="53"/>
      <c r="P114" s="54"/>
      <c r="Q114" s="55"/>
      <c r="R114" s="54"/>
      <c r="S114" s="52"/>
      <c r="T114" s="56"/>
      <c r="U114" s="54"/>
      <c r="V114" s="108"/>
    </row>
    <row r="115" spans="1:22" s="107" customFormat="1" ht="11.45" customHeight="1" x14ac:dyDescent="0.2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2"/>
      <c r="O115" s="53"/>
      <c r="P115" s="54"/>
      <c r="Q115" s="55"/>
      <c r="R115" s="54"/>
      <c r="S115" s="52"/>
      <c r="T115" s="56"/>
      <c r="U115" s="54"/>
      <c r="V115" s="108"/>
    </row>
    <row r="116" spans="1:22" s="107" customFormat="1" ht="11.45" customHeight="1" x14ac:dyDescent="0.2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2"/>
      <c r="O116" s="53"/>
      <c r="P116" s="54"/>
      <c r="Q116" s="55"/>
      <c r="R116" s="54"/>
      <c r="S116" s="52"/>
      <c r="T116" s="56"/>
      <c r="U116" s="54"/>
      <c r="V116" s="54"/>
    </row>
    <row r="117" spans="1:22" s="107" customFormat="1" ht="11.45" customHeight="1" x14ac:dyDescent="0.2">
      <c r="A117" s="52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2"/>
      <c r="O117" s="53"/>
      <c r="P117" s="54"/>
      <c r="Q117" s="55"/>
      <c r="R117" s="54"/>
      <c r="S117" s="52"/>
      <c r="T117" s="56"/>
      <c r="U117" s="54"/>
      <c r="V117" s="54"/>
    </row>
    <row r="118" spans="1:22" s="107" customFormat="1" ht="11.45" customHeight="1" x14ac:dyDescent="0.2">
      <c r="A118" s="52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2"/>
      <c r="O118" s="53"/>
      <c r="P118" s="54"/>
      <c r="Q118" s="55"/>
      <c r="R118" s="54"/>
      <c r="S118" s="52"/>
      <c r="T118" s="56"/>
      <c r="U118" s="54"/>
      <c r="V118" s="54"/>
    </row>
    <row r="119" spans="1:22" s="107" customFormat="1" ht="11.45" customHeight="1" x14ac:dyDescent="0.2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2"/>
      <c r="O119" s="53"/>
      <c r="P119" s="54"/>
      <c r="Q119" s="55"/>
      <c r="R119" s="54"/>
      <c r="S119" s="52"/>
      <c r="T119" s="56"/>
      <c r="U119" s="54"/>
      <c r="V119" s="54"/>
    </row>
    <row r="120" spans="1:22" s="107" customFormat="1" ht="11.45" customHeight="1" x14ac:dyDescent="0.2">
      <c r="A120" s="52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2"/>
      <c r="O120" s="53"/>
      <c r="P120" s="54"/>
      <c r="Q120" s="55"/>
      <c r="R120" s="54"/>
      <c r="S120" s="52"/>
      <c r="T120" s="56"/>
      <c r="U120" s="54"/>
      <c r="V120" s="54"/>
    </row>
    <row r="121" spans="1:22" s="107" customFormat="1" ht="11.45" customHeight="1" x14ac:dyDescent="0.2">
      <c r="A121" s="52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2"/>
      <c r="O121" s="53"/>
      <c r="P121" s="54"/>
      <c r="Q121" s="55"/>
      <c r="R121" s="54"/>
      <c r="S121" s="52"/>
      <c r="T121" s="56"/>
      <c r="U121" s="54"/>
      <c r="V121" s="54"/>
    </row>
    <row r="122" spans="1:22" s="107" customFormat="1" ht="11.45" customHeight="1" x14ac:dyDescent="0.2">
      <c r="A122" s="52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2"/>
      <c r="O122" s="53"/>
      <c r="P122" s="54"/>
      <c r="Q122" s="55"/>
      <c r="R122" s="54"/>
      <c r="S122" s="52"/>
      <c r="T122" s="56"/>
      <c r="U122" s="54"/>
      <c r="V122" s="54"/>
    </row>
    <row r="123" spans="1:22" s="107" customFormat="1" ht="11.45" customHeight="1" x14ac:dyDescent="0.2">
      <c r="A123" s="52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2"/>
      <c r="O123" s="53"/>
      <c r="P123" s="54"/>
      <c r="Q123" s="55"/>
      <c r="R123" s="54"/>
      <c r="S123" s="52"/>
      <c r="T123" s="56"/>
      <c r="U123" s="54"/>
      <c r="V123" s="54"/>
    </row>
    <row r="124" spans="1:22" s="107" customFormat="1" ht="11.45" customHeight="1" x14ac:dyDescent="0.2">
      <c r="A124" s="52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2"/>
      <c r="O124" s="53"/>
      <c r="P124" s="54"/>
      <c r="Q124" s="55"/>
      <c r="R124" s="54"/>
      <c r="S124" s="52"/>
      <c r="T124" s="56"/>
      <c r="U124" s="54"/>
      <c r="V124" s="54"/>
    </row>
    <row r="125" spans="1:22" s="107" customFormat="1" ht="11.45" customHeight="1" x14ac:dyDescent="0.2">
      <c r="A125" s="52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2"/>
      <c r="O125" s="53"/>
      <c r="P125" s="54"/>
      <c r="Q125" s="55"/>
      <c r="R125" s="54"/>
      <c r="S125" s="52"/>
      <c r="T125" s="56"/>
      <c r="U125" s="54"/>
      <c r="V125" s="54"/>
    </row>
    <row r="126" spans="1:22" s="107" customFormat="1" ht="11.45" customHeight="1" x14ac:dyDescent="0.2">
      <c r="A126" s="52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2"/>
      <c r="O126" s="53"/>
      <c r="P126" s="54"/>
      <c r="Q126" s="55"/>
      <c r="R126" s="54"/>
      <c r="S126" s="52"/>
      <c r="T126" s="56"/>
      <c r="U126" s="54"/>
      <c r="V126" s="54"/>
    </row>
    <row r="127" spans="1:22" s="107" customFormat="1" ht="11.45" customHeight="1" x14ac:dyDescent="0.2">
      <c r="A127" s="52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2"/>
      <c r="O127" s="53"/>
      <c r="P127" s="54"/>
      <c r="Q127" s="55"/>
      <c r="R127" s="54"/>
      <c r="S127" s="52"/>
      <c r="T127" s="56"/>
      <c r="U127" s="54"/>
      <c r="V127" s="54"/>
    </row>
    <row r="128" spans="1:22" s="107" customFormat="1" ht="11.45" customHeight="1" x14ac:dyDescent="0.2">
      <c r="A128" s="52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2"/>
      <c r="O128" s="53"/>
      <c r="P128" s="54"/>
      <c r="Q128" s="55"/>
      <c r="R128" s="54"/>
      <c r="S128" s="52"/>
      <c r="T128" s="56"/>
      <c r="U128" s="54"/>
      <c r="V128" s="54"/>
    </row>
    <row r="129" spans="1:22" s="107" customFormat="1" ht="11.45" customHeight="1" x14ac:dyDescent="0.2">
      <c r="A129" s="52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2"/>
      <c r="O129" s="53"/>
      <c r="P129" s="54"/>
      <c r="Q129" s="55"/>
      <c r="R129" s="54"/>
      <c r="S129" s="52"/>
      <c r="T129" s="56"/>
      <c r="U129" s="54"/>
      <c r="V129" s="54"/>
    </row>
    <row r="130" spans="1:22" s="107" customFormat="1" ht="11.45" customHeight="1" x14ac:dyDescent="0.2">
      <c r="A130" s="52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2"/>
      <c r="O130" s="53"/>
      <c r="P130" s="54"/>
      <c r="Q130" s="55"/>
      <c r="R130" s="54"/>
      <c r="S130" s="52"/>
      <c r="T130" s="56"/>
      <c r="U130" s="54"/>
      <c r="V130" s="54"/>
    </row>
    <row r="131" spans="1:22" s="107" customFormat="1" ht="11.45" customHeight="1" x14ac:dyDescent="0.2">
      <c r="A131" s="5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2"/>
      <c r="O131" s="53"/>
      <c r="P131" s="54"/>
      <c r="Q131" s="55"/>
      <c r="R131" s="54"/>
      <c r="S131" s="52"/>
      <c r="T131" s="56"/>
      <c r="U131" s="54"/>
      <c r="V131" s="54"/>
    </row>
    <row r="132" spans="1:22" s="107" customFormat="1" ht="11.45" customHeight="1" x14ac:dyDescent="0.2">
      <c r="A132" s="52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2"/>
      <c r="O132" s="53"/>
      <c r="P132" s="54"/>
      <c r="Q132" s="55"/>
      <c r="R132" s="54"/>
      <c r="S132" s="52"/>
      <c r="T132" s="56"/>
      <c r="U132" s="54"/>
      <c r="V132" s="54"/>
    </row>
    <row r="133" spans="1:22" s="107" customFormat="1" ht="11.45" customHeight="1" x14ac:dyDescent="0.2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2"/>
      <c r="O133" s="53"/>
      <c r="P133" s="54"/>
      <c r="Q133" s="55"/>
      <c r="R133" s="54"/>
      <c r="S133" s="52"/>
      <c r="T133" s="56"/>
      <c r="U133" s="54"/>
      <c r="V133" s="54"/>
    </row>
    <row r="134" spans="1:22" s="107" customFormat="1" ht="11.45" customHeight="1" x14ac:dyDescent="0.2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2"/>
      <c r="O134" s="53"/>
      <c r="P134" s="54"/>
      <c r="Q134" s="55"/>
      <c r="R134" s="54"/>
      <c r="S134" s="52"/>
      <c r="T134" s="56"/>
      <c r="U134" s="54"/>
      <c r="V134" s="54"/>
    </row>
    <row r="135" spans="1:22" s="107" customFormat="1" ht="11.45" customHeight="1" x14ac:dyDescent="0.2">
      <c r="A135" s="52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2"/>
      <c r="O135" s="53"/>
      <c r="P135" s="54"/>
      <c r="Q135" s="55"/>
      <c r="R135" s="54"/>
      <c r="S135" s="52"/>
      <c r="T135" s="56"/>
      <c r="U135" s="54"/>
      <c r="V135" s="54"/>
    </row>
    <row r="136" spans="1:22" s="107" customFormat="1" ht="11.45" customHeight="1" x14ac:dyDescent="0.2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2"/>
      <c r="O136" s="53"/>
      <c r="P136" s="54"/>
      <c r="Q136" s="55"/>
      <c r="R136" s="54"/>
      <c r="S136" s="52"/>
      <c r="T136" s="56"/>
      <c r="U136" s="54"/>
      <c r="V136" s="54"/>
    </row>
    <row r="137" spans="1:22" s="107" customFormat="1" ht="11.45" customHeight="1" x14ac:dyDescent="0.2">
      <c r="A137" s="52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2"/>
      <c r="O137" s="53"/>
      <c r="P137" s="54"/>
      <c r="Q137" s="55"/>
      <c r="R137" s="54"/>
      <c r="S137" s="52"/>
      <c r="T137" s="56"/>
      <c r="U137" s="54"/>
      <c r="V137" s="54"/>
    </row>
    <row r="138" spans="1:22" s="107" customFormat="1" ht="11.45" customHeight="1" x14ac:dyDescent="0.2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2"/>
      <c r="O138" s="53"/>
      <c r="P138" s="54"/>
      <c r="Q138" s="55"/>
      <c r="R138" s="54"/>
      <c r="S138" s="52"/>
      <c r="T138" s="56"/>
      <c r="U138" s="54"/>
      <c r="V138" s="54"/>
    </row>
    <row r="139" spans="1:22" s="107" customFormat="1" ht="11.45" customHeight="1" x14ac:dyDescent="0.2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2"/>
      <c r="O139" s="53"/>
      <c r="P139" s="54"/>
      <c r="Q139" s="55"/>
      <c r="R139" s="54"/>
      <c r="S139" s="52"/>
      <c r="T139" s="56"/>
      <c r="U139" s="54"/>
      <c r="V139" s="54"/>
    </row>
    <row r="140" spans="1:22" s="107" customFormat="1" ht="11.45" customHeight="1" x14ac:dyDescent="0.2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2"/>
      <c r="O140" s="53"/>
      <c r="P140" s="54"/>
      <c r="Q140" s="55"/>
      <c r="R140" s="54"/>
      <c r="S140" s="52"/>
      <c r="T140" s="56"/>
      <c r="U140" s="54"/>
      <c r="V140" s="54"/>
    </row>
    <row r="141" spans="1:22" s="107" customFormat="1" ht="11.45" customHeight="1" x14ac:dyDescent="0.2">
      <c r="A141" s="52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2"/>
      <c r="O141" s="53"/>
      <c r="P141" s="54"/>
      <c r="Q141" s="55"/>
      <c r="R141" s="54"/>
      <c r="S141" s="52"/>
      <c r="T141" s="56"/>
      <c r="U141" s="54"/>
      <c r="V141" s="54"/>
    </row>
    <row r="142" spans="1:22" s="107" customFormat="1" ht="11.45" customHeight="1" x14ac:dyDescent="0.2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2"/>
      <c r="O142" s="53"/>
      <c r="P142" s="54"/>
      <c r="Q142" s="55"/>
      <c r="R142" s="54"/>
      <c r="S142" s="52"/>
      <c r="T142" s="56"/>
      <c r="U142" s="54"/>
      <c r="V142" s="54"/>
    </row>
    <row r="143" spans="1:22" s="107" customFormat="1" ht="11.45" customHeight="1" x14ac:dyDescent="0.2">
      <c r="A143" s="52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2"/>
      <c r="O143" s="53"/>
      <c r="P143" s="54"/>
      <c r="Q143" s="55"/>
      <c r="R143" s="54"/>
      <c r="S143" s="52"/>
      <c r="T143" s="56"/>
      <c r="U143" s="54"/>
      <c r="V143" s="54"/>
    </row>
    <row r="144" spans="1:22" s="107" customFormat="1" ht="11.45" customHeight="1" x14ac:dyDescent="0.2">
      <c r="A144" s="52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2"/>
      <c r="O144" s="53"/>
      <c r="P144" s="54"/>
      <c r="Q144" s="55"/>
      <c r="R144" s="54"/>
      <c r="S144" s="52"/>
      <c r="T144" s="56"/>
      <c r="U144" s="54"/>
      <c r="V144" s="54"/>
    </row>
    <row r="145" spans="1:22" s="107" customFormat="1" ht="11.45" customHeight="1" x14ac:dyDescent="0.2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2"/>
      <c r="O145" s="53"/>
      <c r="P145" s="54"/>
      <c r="Q145" s="55"/>
      <c r="R145" s="54"/>
      <c r="S145" s="52"/>
      <c r="T145" s="56"/>
      <c r="U145" s="54"/>
      <c r="V145" s="54"/>
    </row>
    <row r="146" spans="1:22" s="107" customFormat="1" ht="11.45" customHeight="1" x14ac:dyDescent="0.2">
      <c r="A146" s="52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2"/>
      <c r="O146" s="53"/>
      <c r="P146" s="54"/>
      <c r="Q146" s="55"/>
      <c r="R146" s="54"/>
      <c r="S146" s="52"/>
      <c r="T146" s="56"/>
      <c r="U146" s="54"/>
      <c r="V146" s="54"/>
    </row>
    <row r="147" spans="1:22" s="107" customFormat="1" ht="11.45" customHeight="1" x14ac:dyDescent="0.2">
      <c r="A147" s="52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2"/>
      <c r="O147" s="53"/>
      <c r="P147" s="54"/>
      <c r="Q147" s="55"/>
      <c r="R147" s="54"/>
      <c r="S147" s="52"/>
      <c r="T147" s="56"/>
      <c r="U147" s="54"/>
      <c r="V147" s="54"/>
    </row>
    <row r="148" spans="1:22" s="107" customFormat="1" ht="11.45" customHeight="1" x14ac:dyDescent="0.2">
      <c r="A148" s="52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2"/>
      <c r="O148" s="53"/>
      <c r="P148" s="54"/>
      <c r="Q148" s="55"/>
      <c r="R148" s="54"/>
      <c r="S148" s="52"/>
      <c r="T148" s="56"/>
      <c r="U148" s="54"/>
      <c r="V148" s="54"/>
    </row>
    <row r="149" spans="1:22" s="107" customFormat="1" ht="11.45" customHeight="1" x14ac:dyDescent="0.2">
      <c r="A149" s="52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2"/>
      <c r="O149" s="53"/>
      <c r="P149" s="54"/>
      <c r="Q149" s="55"/>
      <c r="R149" s="54"/>
      <c r="S149" s="52"/>
      <c r="T149" s="56"/>
      <c r="U149" s="54"/>
      <c r="V149" s="54"/>
    </row>
    <row r="150" spans="1:22" s="107" customFormat="1" ht="11.45" customHeight="1" x14ac:dyDescent="0.2">
      <c r="A150" s="52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2"/>
      <c r="O150" s="53"/>
      <c r="P150" s="54"/>
      <c r="Q150" s="55"/>
      <c r="R150" s="54"/>
      <c r="S150" s="52"/>
      <c r="T150" s="56"/>
      <c r="U150" s="54"/>
      <c r="V150" s="54"/>
    </row>
    <row r="151" spans="1:22" s="107" customFormat="1" ht="11.45" customHeight="1" x14ac:dyDescent="0.2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2"/>
      <c r="O151" s="53"/>
      <c r="P151" s="54"/>
      <c r="Q151" s="55"/>
      <c r="R151" s="54"/>
      <c r="S151" s="52"/>
      <c r="T151" s="56"/>
      <c r="U151" s="54"/>
      <c r="V151" s="54"/>
    </row>
    <row r="152" spans="1:22" s="107" customFormat="1" ht="11.45" customHeight="1" x14ac:dyDescent="0.2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2"/>
      <c r="O152" s="53"/>
      <c r="P152" s="54"/>
      <c r="Q152" s="55"/>
      <c r="R152" s="54"/>
      <c r="S152" s="52"/>
      <c r="T152" s="56"/>
      <c r="U152" s="54"/>
      <c r="V152" s="54"/>
    </row>
    <row r="153" spans="1:22" s="107" customFormat="1" ht="11.45" customHeight="1" x14ac:dyDescent="0.2">
      <c r="A153" s="5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2"/>
      <c r="O153" s="53"/>
      <c r="P153" s="54"/>
      <c r="Q153" s="55"/>
      <c r="R153" s="54"/>
      <c r="S153" s="52"/>
      <c r="T153" s="56"/>
      <c r="U153" s="54"/>
      <c r="V153" s="54"/>
    </row>
    <row r="154" spans="1:22" s="107" customFormat="1" ht="11.45" customHeight="1" x14ac:dyDescent="0.2">
      <c r="A154" s="52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2"/>
      <c r="O154" s="53"/>
      <c r="P154" s="54"/>
      <c r="Q154" s="55"/>
      <c r="R154" s="54"/>
      <c r="S154" s="52"/>
      <c r="T154" s="56"/>
      <c r="U154" s="54"/>
      <c r="V154" s="54"/>
    </row>
    <row r="155" spans="1:22" s="107" customFormat="1" ht="11.45" customHeight="1" x14ac:dyDescent="0.2">
      <c r="A155" s="52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2"/>
      <c r="O155" s="53"/>
      <c r="P155" s="54"/>
      <c r="Q155" s="55"/>
      <c r="R155" s="54"/>
      <c r="S155" s="52"/>
      <c r="T155" s="56"/>
      <c r="U155" s="54"/>
      <c r="V155" s="54"/>
    </row>
    <row r="156" spans="1:22" s="107" customFormat="1" ht="11.45" customHeight="1" x14ac:dyDescent="0.2">
      <c r="A156" s="52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2"/>
      <c r="O156" s="53"/>
      <c r="P156" s="54"/>
      <c r="Q156" s="55"/>
      <c r="R156" s="54"/>
      <c r="S156" s="52"/>
      <c r="T156" s="56"/>
      <c r="U156" s="54"/>
      <c r="V156" s="54"/>
    </row>
    <row r="157" spans="1:22" s="107" customFormat="1" ht="11.45" customHeight="1" x14ac:dyDescent="0.2">
      <c r="A157" s="52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2"/>
      <c r="O157" s="53"/>
      <c r="P157" s="54"/>
      <c r="Q157" s="55"/>
      <c r="R157" s="54"/>
      <c r="S157" s="52"/>
      <c r="T157" s="56"/>
      <c r="U157" s="54"/>
      <c r="V157" s="54"/>
    </row>
    <row r="158" spans="1:22" s="107" customFormat="1" ht="11.45" customHeight="1" x14ac:dyDescent="0.2">
      <c r="A158" s="52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2"/>
      <c r="O158" s="53"/>
      <c r="P158" s="54"/>
      <c r="Q158" s="55"/>
      <c r="R158" s="54"/>
      <c r="S158" s="52"/>
      <c r="T158" s="56"/>
      <c r="U158" s="54"/>
      <c r="V158" s="54"/>
    </row>
    <row r="159" spans="1:22" s="107" customFormat="1" ht="11.45" customHeight="1" x14ac:dyDescent="0.2">
      <c r="A159" s="52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2"/>
      <c r="O159" s="53"/>
      <c r="P159" s="54"/>
      <c r="Q159" s="55"/>
      <c r="R159" s="54"/>
      <c r="S159" s="52"/>
      <c r="T159" s="56"/>
      <c r="U159" s="54"/>
      <c r="V159" s="54"/>
    </row>
    <row r="160" spans="1:22" s="107" customFormat="1" ht="11.45" customHeight="1" x14ac:dyDescent="0.2">
      <c r="A160" s="5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2"/>
      <c r="O160" s="53"/>
      <c r="P160" s="54"/>
      <c r="Q160" s="55"/>
      <c r="R160" s="54"/>
      <c r="S160" s="52"/>
      <c r="T160" s="56"/>
      <c r="U160" s="54"/>
      <c r="V160" s="54"/>
    </row>
    <row r="161" spans="1:22" s="107" customFormat="1" ht="11.45" customHeight="1" x14ac:dyDescent="0.2">
      <c r="A161" s="52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2"/>
      <c r="O161" s="53"/>
      <c r="P161" s="54"/>
      <c r="Q161" s="55"/>
      <c r="R161" s="54"/>
      <c r="S161" s="52"/>
      <c r="T161" s="56"/>
      <c r="U161" s="54"/>
      <c r="V161" s="54"/>
    </row>
    <row r="162" spans="1:22" s="107" customFormat="1" ht="11.45" customHeight="1" x14ac:dyDescent="0.2">
      <c r="A162" s="52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2"/>
      <c r="O162" s="53"/>
      <c r="P162" s="54"/>
      <c r="Q162" s="55"/>
      <c r="R162" s="54"/>
      <c r="S162" s="52"/>
      <c r="T162" s="56"/>
      <c r="U162" s="54"/>
      <c r="V162" s="54"/>
    </row>
    <row r="163" spans="1:22" s="107" customFormat="1" ht="11.45" customHeight="1" x14ac:dyDescent="0.2">
      <c r="A163" s="52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2"/>
      <c r="O163" s="53"/>
      <c r="P163" s="54"/>
      <c r="Q163" s="55"/>
      <c r="R163" s="54"/>
      <c r="S163" s="52"/>
      <c r="T163" s="56"/>
      <c r="U163" s="54"/>
      <c r="V163" s="54"/>
    </row>
    <row r="164" spans="1:22" s="107" customFormat="1" ht="11.45" customHeight="1" x14ac:dyDescent="0.2">
      <c r="A164" s="52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2"/>
      <c r="O164" s="53"/>
      <c r="P164" s="54"/>
      <c r="Q164" s="55"/>
      <c r="R164" s="54"/>
      <c r="S164" s="52"/>
      <c r="T164" s="56"/>
      <c r="U164" s="54"/>
      <c r="V164" s="54"/>
    </row>
    <row r="165" spans="1:22" s="107" customFormat="1" ht="11.45" customHeight="1" x14ac:dyDescent="0.2">
      <c r="A165" s="52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2"/>
      <c r="O165" s="53"/>
      <c r="P165" s="54"/>
      <c r="Q165" s="55"/>
      <c r="R165" s="54"/>
      <c r="S165" s="52"/>
      <c r="T165" s="56"/>
      <c r="U165" s="54"/>
      <c r="V165" s="54"/>
    </row>
    <row r="166" spans="1:22" s="107" customFormat="1" ht="11.45" customHeight="1" x14ac:dyDescent="0.2">
      <c r="A166" s="52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2"/>
      <c r="O166" s="53"/>
      <c r="P166" s="54"/>
      <c r="Q166" s="55"/>
      <c r="R166" s="54"/>
      <c r="S166" s="52"/>
      <c r="T166" s="56"/>
      <c r="U166" s="54"/>
      <c r="V166" s="54"/>
    </row>
    <row r="167" spans="1:22" s="107" customFormat="1" ht="11.45" customHeight="1" x14ac:dyDescent="0.2">
      <c r="A167" s="52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2"/>
      <c r="O167" s="53"/>
      <c r="P167" s="54"/>
      <c r="Q167" s="55"/>
      <c r="R167" s="54"/>
      <c r="S167" s="52"/>
      <c r="T167" s="56"/>
      <c r="U167" s="54"/>
      <c r="V167" s="54"/>
    </row>
    <row r="168" spans="1:22" s="107" customFormat="1" ht="11.45" customHeight="1" x14ac:dyDescent="0.2">
      <c r="A168" s="52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2"/>
      <c r="O168" s="53"/>
      <c r="P168" s="54"/>
      <c r="Q168" s="55"/>
      <c r="R168" s="54"/>
      <c r="S168" s="52"/>
      <c r="T168" s="56"/>
      <c r="U168" s="54"/>
      <c r="V168" s="54"/>
    </row>
    <row r="169" spans="1:22" s="107" customFormat="1" ht="11.45" customHeight="1" x14ac:dyDescent="0.2">
      <c r="A169" s="52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2"/>
      <c r="O169" s="53"/>
      <c r="P169" s="54"/>
      <c r="Q169" s="55"/>
      <c r="R169" s="54"/>
      <c r="S169" s="52"/>
      <c r="T169" s="56"/>
      <c r="U169" s="54"/>
      <c r="V169" s="54"/>
    </row>
    <row r="170" spans="1:22" s="107" customFormat="1" ht="11.45" customHeight="1" x14ac:dyDescent="0.2">
      <c r="A170" s="52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2"/>
      <c r="O170" s="53"/>
      <c r="P170" s="54"/>
      <c r="Q170" s="55"/>
      <c r="R170" s="54"/>
      <c r="S170" s="52"/>
      <c r="T170" s="56"/>
      <c r="U170" s="54"/>
      <c r="V170" s="54"/>
    </row>
    <row r="171" spans="1:22" s="107" customFormat="1" ht="11.45" customHeight="1" x14ac:dyDescent="0.2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</row>
  </sheetData>
  <sheetProtection formatCells="0" formatColumns="0" formatRows="0" insertColumns="0" insertRows="0" insertHyperlinks="0" deleteColumns="0" deleteRows="0" sort="0" autoFilter="0" pivotTables="0"/>
  <mergeCells count="24">
    <mergeCell ref="K12:L12"/>
    <mergeCell ref="N12:N13"/>
    <mergeCell ref="O12:O13"/>
    <mergeCell ref="A15:V15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</mergeCells>
  <pageMargins left="0.75" right="1" top="0.75" bottom="1" header="0.5" footer="0.5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ИТ</vt:lpstr>
      <vt:lpstr>АВТС</vt:lpstr>
      <vt:lpstr>Бух</vt:lpstr>
      <vt:lpstr>ОС</vt:lpstr>
      <vt:lpstr>АВТС!Область_печати</vt:lpstr>
      <vt:lpstr>Бух!Область_печати</vt:lpstr>
      <vt:lpstr>ИТ!Область_печати</vt:lpstr>
      <vt:lpstr>ОС!Область_печати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Шергина Ирина Васильевна</dc:creator>
  <cp:lastModifiedBy>ГазОйл</cp:lastModifiedBy>
  <dcterms:created xsi:type="dcterms:W3CDTF">2019-04-08T04:25:44Z</dcterms:created>
  <dcterms:modified xsi:type="dcterms:W3CDTF">2019-05-27T06:52:45Z</dcterms:modified>
</cp:coreProperties>
</file>